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fileSharing readOnlyRecommended="1"/>
  <workbookPr defaultThemeVersion="124226"/>
  <mc:AlternateContent xmlns:mc="http://schemas.openxmlformats.org/markup-compatibility/2006">
    <mc:Choice Requires="x15">
      <x15ac:absPath xmlns:x15ac="http://schemas.microsoft.com/office/spreadsheetml/2010/11/ac" url="https://aroturuki.sharepoint.com/sites/PlanRprt/Organisational Reporting/CE expenses/"/>
    </mc:Choice>
  </mc:AlternateContent>
  <xr:revisionPtr revIDLastSave="0" documentId="8_{31691D75-3105-4556-9582-1C80F4E3C143}" xr6:coauthVersionLast="47" xr6:coauthVersionMax="47" xr10:uidLastSave="{00000000-0000-0000-0000-000000000000}"/>
  <workbookProtection workbookAlgorithmName="SHA-512" workbookHashValue="oj9IA21vC90ZK2EG7Irt76KfaqwbVDixcuOuqO/k0rhzG/vwMgFrTqnEZUqz4mg7GCDMPiy5wsK2KrBRPNOuyg==" workbookSaltValue="Oozpj5Xt4Wg9ZxyKha2amQ==" workbookSpinCount="100000" lockStructure="1"/>
  <bookViews>
    <workbookView xWindow="-113" yWindow="-113" windowWidth="24267" windowHeight="13023"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expenses'!$A$1:$E$36</definedName>
    <definedName name="_xlnm.Print_Area" localSheetId="4">'Gifts and benefits'!$A$1:$F$26</definedName>
    <definedName name="_xlnm.Print_Area" localSheetId="2">Hospitality!$A$1:$E$21</definedName>
    <definedName name="_xlnm.Print_Area" localSheetId="0">'Summary and sign-off'!$A$1:$F$23</definedName>
    <definedName name="_xlnm.Print_Area" localSheetId="1">Travel!$A$1:$E$91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3" l="1"/>
  <c r="B56" i="1"/>
  <c r="C81" i="1" s="1"/>
  <c r="B81" i="1"/>
  <c r="B17" i="13" s="1"/>
  <c r="D81" i="1"/>
  <c r="D15" i="4"/>
  <c r="C30" i="3"/>
  <c r="C14" i="2"/>
  <c r="C56" i="1"/>
  <c r="C22" i="1"/>
  <c r="E60" i="13" l="1"/>
  <c r="C60" i="13"/>
  <c r="C17" i="4"/>
  <c r="C16" i="4"/>
  <c r="B60" i="13" l="1"/>
  <c r="B59" i="13"/>
  <c r="D59" i="13"/>
  <c r="B58" i="13"/>
  <c r="D58" i="13"/>
  <c r="D57" i="13"/>
  <c r="B57" i="13"/>
  <c r="D56" i="13"/>
  <c r="B56" i="13"/>
  <c r="D55" i="13"/>
  <c r="B55" i="13"/>
  <c r="B2" i="4"/>
  <c r="B3" i="4"/>
  <c r="B2" i="3"/>
  <c r="B3" i="3"/>
  <c r="B2" i="2"/>
  <c r="B3" i="2"/>
  <c r="F58" i="13" l="1"/>
  <c r="D14" i="2" s="1"/>
  <c r="F60" i="13"/>
  <c r="E15" i="4" s="1"/>
  <c r="F59" i="13"/>
  <c r="D30" i="3" s="1"/>
  <c r="F57" i="13"/>
  <c r="F56" i="13"/>
  <c r="D56" i="1" s="1"/>
  <c r="F55" i="13"/>
  <c r="D22" i="1" s="1"/>
  <c r="C13" i="13"/>
  <c r="C11" i="13"/>
  <c r="C16" i="13" l="1"/>
  <c r="C17" i="13"/>
  <c r="B5" i="4" l="1"/>
  <c r="B4" i="4"/>
  <c r="B5" i="3"/>
  <c r="B4" i="3"/>
  <c r="B5" i="2"/>
  <c r="B4" i="2"/>
  <c r="C15" i="13" l="1"/>
  <c r="F12" i="13" l="1"/>
  <c r="C15" i="4"/>
  <c r="F11" i="13" s="1"/>
  <c r="F13" i="13" l="1"/>
  <c r="B16" i="13"/>
  <c r="B22" i="1"/>
  <c r="B82" i="1" s="1"/>
  <c r="B15" i="13" l="1"/>
  <c r="B11" i="13" s="1"/>
  <c r="B30" i="3"/>
  <c r="B13" i="13" s="1"/>
  <c r="B14" i="2"/>
  <c r="B12"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59"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<sst xmlns="http://schemas.openxmlformats.org/spreadsheetml/2006/main" count="381" uniqueCount="211">
  <si>
    <t>Hospitality</t>
  </si>
  <si>
    <t>Gifts and benefits</t>
  </si>
  <si>
    <t>Chief Executive Expenses, Gifts and Benefits Disclosure - summary &amp; sign-off*</t>
  </si>
  <si>
    <t>Organisation Name*</t>
  </si>
  <si>
    <t>Aroturuki Tamariki</t>
  </si>
  <si>
    <t>Secretary or Chief Executive**</t>
  </si>
  <si>
    <t>Arran Jones</t>
  </si>
  <si>
    <t>Disclosure period start***</t>
  </si>
  <si>
    <t>Disclosure period end***</t>
  </si>
  <si>
    <t>Agency totals check</t>
  </si>
  <si>
    <t>Secretary or Chief Executive approval****</t>
  </si>
  <si>
    <t>This disclosure has been approved by the Departmental Secretary or Chief Executive</t>
  </si>
  <si>
    <t>Other sign-off****</t>
  </si>
  <si>
    <t>This disclosre has been approved by the General Manager Corportae, Strategy and Insights</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</si>
  <si>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</si>
  <si>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</si>
  <si>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</si>
  <si>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</si>
  <si>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</si>
  <si>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</si>
  <si>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</si>
  <si>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Figures exclude GST</t>
  </si>
  <si>
    <t>Number accepted</t>
  </si>
  <si>
    <t>Other expenses</t>
  </si>
  <si>
    <t>Number declined</t>
  </si>
  <si>
    <t>International Travel</t>
  </si>
  <si>
    <t>Domestic Travel</t>
  </si>
  <si>
    <t>Local Travel</t>
  </si>
  <si>
    <t xml:space="preserve">Notes </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</si>
  <si>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</si>
  <si>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</si>
  <si>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</si>
  <si>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</si>
  <si>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</si>
  <si>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</si>
  <si>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</si>
  <si>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</si>
  <si>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</si>
  <si>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</si>
  <si>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not yet been approved by the Departmental Secretary or Chief Executive</t>
  </si>
  <si>
    <t>Type here who else has approved this disclosure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</si>
  <si>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</si>
  <si>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</si>
  <si>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</si>
  <si>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</si>
  <si>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</si>
  <si>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</si>
  <si>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</si>
  <si>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</si>
  <si>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</si>
  <si>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</si>
  <si>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</si>
  <si>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</si>
  <si>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</si>
  <si>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</si>
  <si>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</si>
  <si>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</si>
  <si>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</si>
  <si>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</si>
  <si>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</si>
  <si>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</si>
  <si>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</si>
  <si>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</si>
  <si>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</si>
  <si>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</si>
  <si>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</si>
  <si>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</si>
  <si>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</si>
  <si>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</si>
  <si>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</si>
  <si>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</si>
  <si>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</si>
  <si>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</si>
  <si>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</si>
  <si>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NO INTERNATIONAL TRAVEL TO DISCLOSE DURING THIS PERIOD</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</si>
  <si>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</si>
  <si>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</si>
  <si>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</si>
  <si>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02/07/2024 - 05/07/2024</t>
  </si>
  <si>
    <t xml:space="preserve">Travel for Noho Marae </t>
  </si>
  <si>
    <t xml:space="preserve">Rental Car (Share with other staff) </t>
  </si>
  <si>
    <t>Wellington/Wairarapa</t>
  </si>
  <si>
    <t>6/08/2024 - 7/8/2024</t>
  </si>
  <si>
    <t>Travel to Christchurch Leadership Team Meeting and Kahui Meeting</t>
  </si>
  <si>
    <t>Airfares WGN-CHC</t>
  </si>
  <si>
    <t xml:space="preserve">Christchurch </t>
  </si>
  <si>
    <t xml:space="preserve">Airfares CHC- WGN </t>
  </si>
  <si>
    <t xml:space="preserve">Wellington </t>
  </si>
  <si>
    <t xml:space="preserve">Accomodation (1 night) </t>
  </si>
  <si>
    <t>15/08/2024 - 16/10/2024</t>
  </si>
  <si>
    <t xml:space="preserve">Travel to Waikato/BoP for Meetings with Iwi </t>
  </si>
  <si>
    <t>Airfares WGN-ROT return</t>
  </si>
  <si>
    <t xml:space="preserve">Rental Car (shared with 3 other staff) </t>
  </si>
  <si>
    <t xml:space="preserve">Rototrua </t>
  </si>
  <si>
    <t xml:space="preserve">Taupo </t>
  </si>
  <si>
    <t>Meal</t>
  </si>
  <si>
    <t>Turangi</t>
  </si>
  <si>
    <t>Travel for Stakeholder Meeting Napier</t>
  </si>
  <si>
    <t xml:space="preserve">Airfare Wellington/Napier return </t>
  </si>
  <si>
    <t>Wellington/Napier</t>
  </si>
  <si>
    <t xml:space="preserve">Rental Car Napier </t>
  </si>
  <si>
    <t xml:space="preserve">Napier </t>
  </si>
  <si>
    <t>15/10/2024 - 16/10/2024</t>
  </si>
  <si>
    <t>Travel to Northland for meeting with Ngapuhi</t>
  </si>
  <si>
    <t>Airfare WGN-KRE return</t>
  </si>
  <si>
    <t>Wellington/Kerikeri</t>
  </si>
  <si>
    <t xml:space="preserve">Rental Vehicle (shared with 3 other staff) </t>
  </si>
  <si>
    <t>Kerikeri</t>
  </si>
  <si>
    <t xml:space="preserve">Accomodation 1 night </t>
  </si>
  <si>
    <t>Paihia</t>
  </si>
  <si>
    <t>31/10/2024 - 1/11/2024</t>
  </si>
  <si>
    <t>Travel to Christchurch (Family Court Judges Conference)</t>
  </si>
  <si>
    <t>Airfares WGN-CHC return</t>
  </si>
  <si>
    <t>Accomodation (1 Night)</t>
  </si>
  <si>
    <t>Christchurch</t>
  </si>
  <si>
    <t xml:space="preserve">Mevo Car Share (one-way transfer from Office to Hania Street Wellington) to collect rental vehicle </t>
  </si>
  <si>
    <t>Mevo Car Share</t>
  </si>
  <si>
    <t>Wellington</t>
  </si>
  <si>
    <t>2/12/2024 - 4/12/2024</t>
  </si>
  <si>
    <t xml:space="preserve">Attend Meeting in Palmerston North </t>
  </si>
  <si>
    <t>Rental Car hire (share with other staff)</t>
  </si>
  <si>
    <t>Wellington/Palmerston North</t>
  </si>
  <si>
    <t>Mevo Car Share (return transfer from 50 The Terrace to Oxford Terrace) to attend meeting</t>
  </si>
  <si>
    <t>Travel to Christchurch for EoC Report Briefing</t>
  </si>
  <si>
    <t xml:space="preserve">Airfare WGN-CHC return </t>
  </si>
  <si>
    <t>Wellington/Christchurch</t>
  </si>
  <si>
    <t>Travel to Auckland for EoC Report Briefing</t>
  </si>
  <si>
    <t>Airfare WGN-AKL return</t>
  </si>
  <si>
    <t>Wellington/Auckland</t>
  </si>
  <si>
    <t>Travel to Hamilton for EoC Report Briefing</t>
  </si>
  <si>
    <t xml:space="preserve">Airfare WGN-HAM return </t>
  </si>
  <si>
    <t>Wellington/Hamilton</t>
  </si>
  <si>
    <t>15/04/2024 - 16/04/2024</t>
  </si>
  <si>
    <t>Meetings with stakeholders in Whangarei</t>
  </si>
  <si>
    <t xml:space="preserve">Accomodation </t>
  </si>
  <si>
    <t>Whangarei</t>
  </si>
  <si>
    <t>Airfare Wellington to Whangarei return</t>
  </si>
  <si>
    <t>Wellington/Whangarei</t>
  </si>
  <si>
    <t xml:space="preserve">Rental Car </t>
  </si>
  <si>
    <t>Travel to Whangarei for Report Briefing (Outcomes for Tamariki Māori)</t>
  </si>
  <si>
    <t>Airfare WGN-WRE</t>
  </si>
  <si>
    <t xml:space="preserve">Rental Car Hire </t>
  </si>
  <si>
    <t>Accomodation 1 night</t>
  </si>
  <si>
    <t>Airfare WRE-WGN</t>
  </si>
  <si>
    <t>29/05/2025 -30/05/2025</t>
  </si>
  <si>
    <t>Travel to Hamilton (Pre-Monitoring Stakeholder Engagements)</t>
  </si>
  <si>
    <t>Airfare WGN-HAM return</t>
  </si>
  <si>
    <t>Hamilton</t>
  </si>
  <si>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</si>
  <si>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</si>
  <si>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</si>
  <si>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</si>
  <si>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 xml:space="preserve">Stakeholder meeting </t>
  </si>
  <si>
    <t>Mevo Car Share return trip from Wellington</t>
  </si>
  <si>
    <t xml:space="preserve">Stokes Valley </t>
  </si>
  <si>
    <t>Porirua</t>
  </si>
  <si>
    <t xml:space="preserve">Airport Transfer </t>
  </si>
  <si>
    <t xml:space="preserve">Uber/Taxi </t>
  </si>
  <si>
    <t xml:space="preserve">Wellington Airport </t>
  </si>
  <si>
    <t xml:space="preserve">Palmerston North </t>
  </si>
  <si>
    <t xml:space="preserve">Transfer to Airport </t>
  </si>
  <si>
    <t xml:space="preserve">Mevo Car Share </t>
  </si>
  <si>
    <t>Transfer from Airport</t>
  </si>
  <si>
    <t xml:space="preserve">Stakeholder Meeting </t>
  </si>
  <si>
    <t>Lower Hutt</t>
  </si>
  <si>
    <t xml:space="preserve">Transfer to Car Rental Depot </t>
  </si>
  <si>
    <t>Mevo Car Share return trip</t>
  </si>
  <si>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</si>
  <si>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</si>
  <si>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</si>
  <si>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</si>
  <si>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</si>
  <si>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</si>
  <si>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</si>
  <si>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</si>
  <si>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Public Service Secretary or Chief Executive Expense Disclosure</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</si>
  <si>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</si>
  <si>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</si>
  <si>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</si>
  <si>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</si>
  <si>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</si>
  <si>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External Meeting with Stakeholder</t>
  </si>
  <si>
    <t>Catering</t>
  </si>
  <si>
    <t xml:space="preserve">Total hospitality expenses </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</si>
  <si>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</si>
  <si>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</si>
  <si>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</si>
  <si>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</si>
  <si>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</si>
  <si>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Meeting with external stakeholder</t>
  </si>
  <si>
    <t>Venue Hire</t>
  </si>
  <si>
    <t>Meal for CE and 5 other staff members</t>
  </si>
  <si>
    <t>Monthly mobile charges</t>
  </si>
  <si>
    <t>Phone and data costs</t>
  </si>
  <si>
    <t>24/10 &amp; 17/12/2024</t>
  </si>
  <si>
    <t>Leadership Supervision/Coaching</t>
  </si>
  <si>
    <t xml:space="preserve">NZ Courses, Conferences and Training </t>
  </si>
  <si>
    <t>Meal for CE, 3 other staff members and external</t>
  </si>
  <si>
    <t xml:space="preserve">Total other expenses </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</si>
  <si>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</si>
  <si>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</si>
  <si>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</si>
  <si>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</si>
  <si>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</si>
  <si>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</si>
  <si>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</si>
  <si>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</si>
  <si>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</si>
  <si>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NO GIFTS OR BENEFITS TO DISCLOSE DURING THIS PERIOD</t>
  </si>
  <si>
    <t>Total count of gift/benefit entries:</t>
  </si>
  <si>
    <t>Offered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</si>
</sst>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_);[Red]\(&quot;$&quot;#,##0.00\)"/>
    <numFmt numFmtId="165" formatCode="_(&quot;$&quot;* #,##0.00_);_(&quot;$&quot;* \(#,##0.00\);_(&quot;$&quot;* &quot;-&quot;??_);_(@_)"/>
    <numFmt numFmtId="166" formatCode="&quot;$&quot;#,##0.00"/>
    <numFmt numFmtId="167" formatCode="[$-1409]d\ mmmm\ yyyy;@"/>
    <numFmt numFmtId="168" formatCode="d/mm/yyyy;@"/>
  </numFmts>
  <fonts count="31"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b/>
      <sz val="14"/>
      <color theme="0"/>
      <name val="Arial"/>
      <family val="2"/>
    </font>
    <font>
      <sz val="8"/>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10">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2">
    <xf numFmtId="0" fontId="0" fillId="0" borderId="0"/>
    <xf numFmtId="165" fontId="19" fillId="0" borderId="0" applyFont="0" applyFill="0" applyBorder="0" applyAlignment="0" applyProtection="0"/>
  </cellStyleXfs>
  <cellXfs count="127">
    <xf numFmtId="0" fontId="0" fillId="0" borderId="0" xfId="0"/>
    <xf numFmtId="0" fontId="0" fillId="0" borderId="0" xfId="0" applyAlignment="1" applyProtection="1">
      <alignment wrapText="1"/>
      <protection locked="0"/>
    </xf>
    <xf numFmtId="0" fontId="0" fillId="0" borderId="0" xfId="0" applyProtection="1">
      <protection locked="0"/>
    </xf>
    <xf numFmtId="0" fontId="14" fillId="2" borderId="0" xfId="0" applyFont="1" applyFill="1" applyAlignment="1">
      <alignment vertical="center" wrapText="1" readingOrder="1"/>
    </xf>
    <xf numFmtId="0" fontId="0" fillId="5" borderId="0" xfId="0" applyFill="1" applyAlignment="1">
      <alignment wrapText="1"/>
    </xf>
    <xf numFmtId="0" fontId="14" fillId="0" borderId="0" xfId="0" applyFont="1" applyAlignment="1">
      <alignment vertical="center" wrapText="1" readingOrder="1"/>
    </xf>
    <xf numFmtId="0" fontId="13" fillId="0" borderId="0" xfId="0" applyFont="1" applyAlignment="1">
      <alignment vertical="center" wrapText="1" readingOrder="1"/>
    </xf>
    <xf numFmtId="0" fontId="17" fillId="0" borderId="0" xfId="0" applyFont="1" applyAlignment="1">
      <alignment vertical="center" wrapText="1" readingOrder="1"/>
    </xf>
    <xf numFmtId="0" fontId="17" fillId="0" borderId="3" xfId="0" applyFont="1" applyBorder="1" applyAlignment="1">
      <alignment vertical="center" wrapText="1" readingOrder="1"/>
    </xf>
    <xf numFmtId="0" fontId="24"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2" fillId="0" borderId="0" xfId="0" applyFont="1"/>
    <xf numFmtId="166" fontId="21" fillId="0" borderId="0" xfId="0" applyNumberFormat="1" applyFont="1" applyAlignment="1">
      <alignment vertical="center" wrapText="1"/>
    </xf>
    <xf numFmtId="0" fontId="15"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0" fillId="0" borderId="0" xfId="0" applyFont="1" applyAlignment="1">
      <alignment vertical="center" wrapText="1" readingOrder="1"/>
    </xf>
    <xf numFmtId="0" fontId="16"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5" fillId="3" borderId="0" xfId="0" applyFont="1" applyFill="1" applyAlignment="1">
      <alignment vertical="center" wrapText="1" readingOrder="1"/>
    </xf>
    <xf numFmtId="0" fontId="12" fillId="3" borderId="0" xfId="0" applyFont="1" applyFill="1"/>
    <xf numFmtId="1" fontId="17" fillId="0" borderId="5" xfId="0" applyNumberFormat="1" applyFont="1" applyBorder="1" applyAlignment="1">
      <alignment horizontal="center" vertical="center" wrapText="1"/>
    </xf>
    <xf numFmtId="0" fontId="11" fillId="0" borderId="0" xfId="0" applyFont="1" applyAlignment="1">
      <alignment vertical="center"/>
    </xf>
    <xf numFmtId="1" fontId="13" fillId="0" borderId="0" xfId="0" applyNumberFormat="1" applyFont="1" applyAlignment="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Alignment="1">
      <alignment vertical="center" wrapText="1"/>
    </xf>
    <xf numFmtId="0" fontId="0" fillId="5" borderId="0" xfId="0" applyFill="1" applyAlignment="1">
      <alignment horizontal="left" vertical="top"/>
    </xf>
    <xf numFmtId="0" fontId="15" fillId="3" borderId="0" xfId="0" applyFont="1" applyFill="1" applyAlignment="1">
      <alignment vertical="center" readingOrder="1"/>
    </xf>
    <xf numFmtId="0" fontId="26" fillId="0" borderId="0" xfId="0" applyFont="1"/>
    <xf numFmtId="166" fontId="15" fillId="8" borderId="0" xfId="0" applyNumberFormat="1" applyFont="1" applyFill="1" applyAlignment="1">
      <alignment horizontal="left" vertical="center" wrapText="1"/>
    </xf>
    <xf numFmtId="1" fontId="15" fillId="8" borderId="0" xfId="0" applyNumberFormat="1" applyFont="1" applyFill="1" applyAlignment="1">
      <alignment horizontal="center" vertical="center" wrapText="1"/>
    </xf>
    <xf numFmtId="164" fontId="15" fillId="3" borderId="0" xfId="0" applyNumberFormat="1" applyFont="1" applyFill="1" applyAlignment="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Alignment="1">
      <alignment horizontal="center" vertical="center" readingOrder="1"/>
    </xf>
    <xf numFmtId="0" fontId="16" fillId="3" borderId="0" xfId="0" applyFont="1" applyFill="1" applyAlignment="1">
      <alignment vertical="center"/>
    </xf>
    <xf numFmtId="164" fontId="16"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4" fillId="3" borderId="0" xfId="0" applyFont="1" applyFill="1" applyAlignment="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Alignment="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Alignment="1">
      <alignment wrapText="1"/>
    </xf>
    <xf numFmtId="0" fontId="12" fillId="0" borderId="0" xfId="0" applyFont="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1" fillId="9" borderId="4" xfId="0"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0" fontId="16" fillId="3" borderId="0" xfId="0" applyFont="1" applyFill="1" applyAlignment="1">
      <alignment horizontal="left" vertical="center" wrapText="1"/>
    </xf>
    <xf numFmtId="0" fontId="15" fillId="3" borderId="0" xfId="0" applyFont="1" applyFill="1" applyAlignment="1">
      <alignment horizontal="left" vertical="center" readingOrder="1"/>
    </xf>
    <xf numFmtId="166" fontId="15" fillId="3" borderId="0" xfId="0" applyNumberFormat="1" applyFont="1" applyFill="1" applyAlignment="1">
      <alignment horizontal="left" vertical="center" wrapText="1"/>
    </xf>
    <xf numFmtId="1" fontId="15" fillId="3" borderId="0" xfId="0" applyNumberFormat="1" applyFont="1" applyFill="1" applyAlignment="1">
      <alignment horizontal="center" vertical="center" wrapText="1"/>
    </xf>
    <xf numFmtId="166" fontId="27" fillId="3" borderId="0" xfId="0" applyNumberFormat="1" applyFont="1" applyFill="1" applyAlignment="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1" fillId="10" borderId="4" xfId="0"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27" fillId="3" borderId="0" xfId="0" applyFont="1" applyFill="1" applyAlignment="1">
      <alignment horizontal="center" vertical="center" wrapText="1"/>
    </xf>
    <xf numFmtId="168" fontId="11" fillId="10" borderId="3" xfId="0" applyNumberFormat="1" applyFont="1" applyFill="1" applyBorder="1" applyAlignment="1" applyProtection="1">
      <alignment vertical="center"/>
      <protection locked="0"/>
    </xf>
    <xf numFmtId="0" fontId="11" fillId="0" borderId="0" xfId="0" applyFont="1" applyAlignment="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Border="1" applyAlignment="1">
      <alignment horizontal="left" vertical="center"/>
    </xf>
    <xf numFmtId="0" fontId="29" fillId="2" borderId="0" xfId="0" applyFont="1" applyFill="1" applyAlignment="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0" fontId="27" fillId="3" borderId="0" xfId="0" applyFont="1" applyFill="1" applyAlignment="1">
      <alignment horizontal="center" vertical="center" wrapText="1"/>
    </xf>
    <xf numFmtId="167" fontId="9" fillId="0" borderId="2" xfId="0" applyNumberFormat="1" applyFont="1" applyBorder="1" applyAlignment="1">
      <alignment horizontal="left" vertical="center" wrapText="1" readingOrder="1"/>
    </xf>
    <xf numFmtId="0" fontId="18" fillId="2" borderId="0" xfId="0" applyFont="1" applyFill="1" applyAlignment="1">
      <alignment horizontal="center" vertical="center"/>
    </xf>
    <xf numFmtId="0" fontId="14"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16"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CCFFCC"/>
      <color rgb="FFCCFF66"/>
      <color rgb="FFFF9900"/>
      <color rgb="FF99FF99"/>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7"/>
  <sheetViews>
    <sheetView tabSelected="1" zoomScaleNormal="100" workbookViewId="0">
      <selection activeCell="G1" sqref="G1"/>
    </sheetView>
  </sheetViews>
  <sheetFormatPr defaultColWidth="0" defaultRowHeight="12.55" zeroHeight="1" x14ac:dyDescent="0.2"/>
  <cols>
    <col min="1" max="1" width="35.6640625" customWidth="1"/>
    <col min="2" max="2" width="21.6640625" customWidth="1"/>
    <col min="3" max="3" width="33.6640625" customWidth="1"/>
    <col min="4" max="4" width="4.33203125" customWidth="1"/>
    <col min="5" max="5" width="29" customWidth="1"/>
    <col min="6" max="6" width="19" customWidth="1"/>
    <col min="7" max="7" width="42" customWidth="1"/>
    <col min="8" max="11" width="9.109375" hidden="1" customWidth="1"/>
    <col min="12" max="16384" width="9.109375" hidden="1"/>
  </cols>
  <sheetData>
    <row r="1" spans="1:11" ht="26.3" customHeight="1" x14ac:dyDescent="0.2">
      <c r="A1" s="109" t="s">
        <v>2</v>
      </c>
      <c r="B1" s="109"/>
      <c r="C1" s="109"/>
      <c r="D1" s="109"/>
      <c r="E1" s="109"/>
      <c r="F1" s="109"/>
      <c r="G1" s="17"/>
      <c r="H1" s="17"/>
      <c r="I1" s="17"/>
      <c r="J1" s="17"/>
      <c r="K1" s="17"/>
    </row>
    <row r="2" spans="1:11" ht="21.15" customHeight="1" x14ac:dyDescent="0.2">
      <c r="A2" s="3" t="s">
        <v>3</v>
      </c>
      <c r="B2" s="110" t="s">
        <v>4</v>
      </c>
      <c r="C2" s="110"/>
      <c r="D2" s="110"/>
      <c r="E2" s="110"/>
      <c r="F2" s="110"/>
      <c r="G2" s="17"/>
      <c r="H2" s="17"/>
      <c r="I2" s="17"/>
      <c r="J2" s="17"/>
      <c r="K2" s="17"/>
    </row>
    <row r="3" spans="1:11" ht="15.05" x14ac:dyDescent="0.2">
      <c r="A3" s="3" t="s">
        <v>5</v>
      </c>
      <c r="B3" s="110" t="s">
        <v>6</v>
      </c>
      <c r="C3" s="110"/>
      <c r="D3" s="110"/>
      <c r="E3" s="110"/>
      <c r="F3" s="110"/>
      <c r="G3" s="17"/>
      <c r="H3" s="17"/>
      <c r="I3" s="17"/>
      <c r="J3" s="17"/>
      <c r="K3" s="17"/>
    </row>
    <row r="4" spans="1:11" ht="21.15" customHeight="1" x14ac:dyDescent="0.2">
      <c r="A4" s="3" t="s">
        <v>7</v>
      </c>
      <c r="B4" s="111">
        <v>45474</v>
      </c>
      <c r="C4" s="111"/>
      <c r="D4" s="111"/>
      <c r="E4" s="111"/>
      <c r="F4" s="111"/>
      <c r="G4" s="17"/>
      <c r="H4" s="17"/>
      <c r="I4" s="17"/>
      <c r="J4" s="17"/>
      <c r="K4" s="17"/>
    </row>
    <row r="5" spans="1:11" ht="21.15" customHeight="1" x14ac:dyDescent="0.2">
      <c r="A5" s="3" t="s">
        <v>8</v>
      </c>
      <c r="B5" s="111">
        <v>45838</v>
      </c>
      <c r="C5" s="111"/>
      <c r="D5" s="111"/>
      <c r="E5" s="111"/>
      <c r="F5" s="111"/>
      <c r="G5" s="17"/>
      <c r="H5" s="17"/>
      <c r="I5" s="17"/>
      <c r="J5" s="17"/>
      <c r="K5" s="17"/>
    </row>
    <row r="6" spans="1:11" ht="21.15" customHeight="1" x14ac:dyDescent="0.2">
      <c r="A6" s="3" t="s">
        <v>9</v>
      </c>
      <c r="B6" s="108" t="str">
        <f>IF(AND(Travel!B7&lt;&gt;A30,Hospitality!B7&lt;&gt;A30,'All other expenses'!B7&lt;&gt;A30,'Gifts and benefits'!B7&lt;&gt;A30),A31,IF(AND(Travel!B7=A30,Hospitality!B7=A30,'All other expenses'!B7=A30,'Gifts and benefits'!B7=A30),A33,A32))</f>
        <v>Data and totals checked on all sheets</v>
      </c>
      <c r="C6" s="108"/>
      <c r="D6" s="108"/>
      <c r="E6" s="108"/>
      <c r="F6" s="108"/>
      <c r="G6" s="23"/>
      <c r="H6" s="17"/>
      <c r="I6" s="17"/>
      <c r="J6" s="17"/>
      <c r="K6" s="17"/>
    </row>
    <row r="7" spans="1:11" ht="30.05" x14ac:dyDescent="0.2">
      <c r="A7" s="3" t="s">
        <v>10</v>
      </c>
      <c r="B7" s="107" t="s">
        <v>11</v>
      </c>
      <c r="C7" s="107"/>
      <c r="D7" s="107"/>
      <c r="E7" s="107"/>
      <c r="F7" s="107"/>
      <c r="G7" s="23"/>
      <c r="H7" s="17"/>
      <c r="I7" s="17"/>
      <c r="J7" s="17"/>
      <c r="K7" s="17"/>
    </row>
    <row r="8" spans="1:11" ht="25.55" customHeight="1" x14ac:dyDescent="0.2">
      <c r="A8" s="3" t="s">
        <v>12</v>
      </c>
      <c r="B8" s="107" t="s">
        <v>13</v>
      </c>
      <c r="C8" s="107"/>
      <c r="D8" s="107"/>
      <c r="E8" s="107"/>
      <c r="F8" s="107"/>
      <c r="G8" s="23"/>
      <c r="H8" s="17"/>
      <c r="I8" s="17"/>
      <c r="J8" s="17"/>
      <c r="K8" s="17"/>
    </row>
    <row r="9" spans="1:11" ht="66.7" customHeight="1" x14ac:dyDescent="0.2">
      <c r="A9" s="106" t="s">
        <v>14</v>
      </c>
      <c r="B9" s="106"/>
      <c r="C9" s="106"/>
      <c r="D9" s="106"/>
      <c r="E9" s="106"/>
      <c r="F9" s="106"/>
      <c r="G9" s="23"/>
      <c r="H9" s="17"/>
      <c r="I9" s="17"/>
      <c r="J9" s="17"/>
      <c r="K9" s="17"/>
    </row>
    <row r="10" spans="1:11" s="76" customFormat="1" ht="36" customHeight="1" x14ac:dyDescent="0.25">
      <c r="A10" s="70" t="s">
        <v>15</v>
      </c>
      <c r="B10" s="71" t="s">
        <v>16</v>
      </c>
      <c r="C10" s="71" t="s">
        <v>17</v>
      </c>
      <c r="D10" s="72"/>
      <c r="E10" s="73" t="s">
        <v>1</v>
      </c>
      <c r="F10" s="74" t="s">
        <v>18</v>
      </c>
      <c r="G10" s="75"/>
      <c r="H10" s="75"/>
      <c r="I10" s="75"/>
      <c r="J10" s="75"/>
      <c r="K10" s="75"/>
    </row>
    <row r="11" spans="1:11" ht="27.7" customHeight="1" x14ac:dyDescent="0.3">
      <c r="A11" s="8" t="s">
        <v>19</v>
      </c>
      <c r="B11" s="44">
        <f>SUM(B17,B16,B15)</f>
        <v>9775.64</v>
      </c>
      <c r="C11" s="50" t="str">
        <f>IF(Travel!B6="",A34,Travel!B6)</f>
        <v>Figures exclude GST</v>
      </c>
      <c r="D11" s="6"/>
      <c r="E11" s="8" t="s">
        <v>20</v>
      </c>
      <c r="F11" s="33">
        <f>'Gifts and benefits'!C15</f>
        <v>0</v>
      </c>
      <c r="G11" s="29"/>
      <c r="H11" s="29"/>
      <c r="I11" s="29"/>
      <c r="J11" s="29"/>
      <c r="K11" s="29"/>
    </row>
    <row r="12" spans="1:11" ht="27.7" customHeight="1" x14ac:dyDescent="0.3">
      <c r="A12" s="8" t="s">
        <v>0</v>
      </c>
      <c r="B12" s="44">
        <f>Hospitality!B14</f>
        <v>103.45000000000002</v>
      </c>
      <c r="C12" s="50" t="s">
        <v>21</v>
      </c>
      <c r="D12" s="6"/>
      <c r="E12" s="8" t="s">
        <v>22</v>
      </c>
      <c r="F12" s="33">
        <f>'Gifts and benefits'!C16</f>
        <v>0</v>
      </c>
      <c r="G12" s="29"/>
      <c r="H12" s="29"/>
      <c r="I12" s="29"/>
      <c r="J12" s="29"/>
      <c r="K12" s="29"/>
    </row>
    <row r="13" spans="1:11" ht="27.7" customHeight="1" x14ac:dyDescent="0.2">
      <c r="A13" s="8" t="s">
        <v>23</v>
      </c>
      <c r="B13" s="44">
        <f>'All other expenses'!B30</f>
        <v>2239.8199999999997</v>
      </c>
      <c r="C13" s="50" t="str">
        <f>IF('All other expenses'!B6="",A34,'All other expenses'!B6)</f>
        <v>Figures exclude GST</v>
      </c>
      <c r="D13" s="6"/>
      <c r="E13" s="8" t="s">
        <v>24</v>
      </c>
      <c r="F13" s="33">
        <f>'Gifts and benefits'!C17</f>
        <v>0</v>
      </c>
      <c r="G13" s="17"/>
      <c r="H13" s="17"/>
      <c r="I13" s="17"/>
      <c r="J13" s="17"/>
      <c r="K13" s="17"/>
    </row>
    <row r="14" spans="1:11" ht="12.7" customHeight="1" x14ac:dyDescent="0.2">
      <c r="A14" s="7"/>
      <c r="B14" s="45"/>
      <c r="C14" s="51"/>
      <c r="D14" s="34"/>
      <c r="E14" s="6"/>
      <c r="F14" s="35"/>
      <c r="G14" s="17"/>
      <c r="H14" s="17"/>
      <c r="I14" s="17"/>
      <c r="J14" s="17"/>
      <c r="K14" s="17"/>
    </row>
    <row r="15" spans="1:11" ht="27.7" customHeight="1" x14ac:dyDescent="0.2">
      <c r="A15" s="9" t="s">
        <v>25</v>
      </c>
      <c r="B15" s="46">
        <f>Travel!B22</f>
        <v>0</v>
      </c>
      <c r="C15" s="52" t="str">
        <f>C11</f>
        <v>Figures exclude GST</v>
      </c>
      <c r="D15" s="6"/>
      <c r="E15" s="6"/>
      <c r="F15" s="35"/>
      <c r="G15" s="17"/>
      <c r="H15" s="17"/>
      <c r="I15" s="17"/>
      <c r="J15" s="17"/>
      <c r="K15" s="17"/>
    </row>
    <row r="16" spans="1:11" ht="27.7" customHeight="1" x14ac:dyDescent="0.2">
      <c r="A16" s="9" t="s">
        <v>26</v>
      </c>
      <c r="B16" s="46">
        <f>Travel!B56</f>
        <v>8681.94</v>
      </c>
      <c r="C16" s="52" t="str">
        <f>C11</f>
        <v>Figures exclude GST</v>
      </c>
      <c r="D16" s="36"/>
      <c r="E16" s="6"/>
      <c r="F16" s="37"/>
      <c r="G16" s="17"/>
      <c r="H16" s="17"/>
      <c r="I16" s="17"/>
      <c r="J16" s="17"/>
      <c r="K16" s="17"/>
    </row>
    <row r="17" spans="1:11" ht="27.7" customHeight="1" x14ac:dyDescent="0.2">
      <c r="A17" s="9" t="s">
        <v>27</v>
      </c>
      <c r="B17" s="46">
        <f>Travel!B81</f>
        <v>1093.6999999999998</v>
      </c>
      <c r="C17" s="52" t="str">
        <f>C11</f>
        <v>Figures exclude GST</v>
      </c>
      <c r="D17" s="6"/>
      <c r="E17" s="6"/>
      <c r="F17" s="37"/>
      <c r="G17" s="17"/>
      <c r="H17" s="17"/>
      <c r="I17" s="17"/>
      <c r="J17" s="17"/>
      <c r="K17" s="17"/>
    </row>
    <row r="18" spans="1:11" ht="27.7" customHeight="1" x14ac:dyDescent="0.25">
      <c r="A18" s="17"/>
      <c r="B18" s="19"/>
      <c r="C18" s="17"/>
      <c r="D18" s="5"/>
      <c r="E18" s="5"/>
      <c r="F18" s="28"/>
      <c r="G18" s="17"/>
      <c r="H18" s="17"/>
      <c r="I18" s="17"/>
      <c r="J18" s="17"/>
      <c r="K18" s="17"/>
    </row>
    <row r="19" spans="1:11" ht="13.15" x14ac:dyDescent="0.25">
      <c r="A19" s="18"/>
      <c r="B19" s="19"/>
      <c r="C19" s="17"/>
      <c r="D19" s="17"/>
      <c r="E19" s="17"/>
      <c r="F19" s="17"/>
      <c r="G19" s="17"/>
      <c r="H19" s="17"/>
      <c r="I19" s="17"/>
      <c r="J19" s="17"/>
      <c r="K19" s="17"/>
    </row>
    <row r="20" spans="1:11" x14ac:dyDescent="0.2">
      <c r="A20" s="20"/>
      <c r="D20" s="17"/>
      <c r="E20" s="17"/>
      <c r="F20" s="17"/>
      <c r="G20" s="17"/>
      <c r="H20" s="17"/>
      <c r="I20" s="17"/>
      <c r="J20" s="17"/>
      <c r="K20" s="17"/>
    </row>
    <row r="21" spans="1:11" ht="12.7" customHeight="1" x14ac:dyDescent="0.2">
      <c r="A21" s="20"/>
      <c r="D21" s="17"/>
      <c r="E21" s="17"/>
      <c r="F21" s="17"/>
      <c r="G21" s="17"/>
      <c r="H21" s="17"/>
      <c r="I21" s="17"/>
      <c r="J21" s="17"/>
      <c r="K21" s="17"/>
    </row>
    <row r="22" spans="1:11" ht="12.7" customHeight="1" x14ac:dyDescent="0.2">
      <c r="A22" s="20"/>
      <c r="D22" s="17"/>
      <c r="E22" s="17"/>
      <c r="F22" s="17"/>
      <c r="G22" s="17"/>
      <c r="H22" s="17"/>
      <c r="I22" s="17"/>
      <c r="J22" s="17"/>
      <c r="K22" s="17"/>
    </row>
    <row r="23" spans="1:11" ht="12.7" customHeight="1" x14ac:dyDescent="0.2">
      <c r="A23" s="20"/>
      <c r="D23" s="17"/>
      <c r="E23" s="17"/>
      <c r="F23" s="17"/>
      <c r="G23" s="17"/>
      <c r="H23" s="17"/>
      <c r="I23" s="17"/>
      <c r="J23" s="17"/>
      <c r="K23" s="17"/>
    </row>
    <row r="24" spans="1:11" x14ac:dyDescent="0.2">
      <c r="A24" s="26"/>
      <c r="B24" s="17"/>
      <c r="C24" s="17"/>
      <c r="D24" s="17"/>
      <c r="E24" s="17"/>
      <c r="F24" s="17"/>
      <c r="G24" s="17"/>
      <c r="H24" s="17"/>
      <c r="I24" s="17"/>
      <c r="J24" s="17"/>
      <c r="K24" s="17"/>
    </row>
    <row r="25" spans="1:11" ht="13.15" hidden="1" x14ac:dyDescent="0.25">
      <c r="A25" s="12" t="s">
        <v>29</v>
      </c>
      <c r="B25" s="13"/>
      <c r="C25" s="13"/>
      <c r="D25" s="13"/>
      <c r="E25" s="13"/>
      <c r="F25" s="13"/>
      <c r="G25" s="17"/>
      <c r="H25" s="17"/>
      <c r="I25" s="17"/>
      <c r="J25" s="17"/>
      <c r="K25" s="17"/>
    </row>
    <row r="26" spans="1:11" ht="12.7" hidden="1" customHeight="1" x14ac:dyDescent="0.2">
      <c r="A26" s="11" t="s">
        <v>30</v>
      </c>
      <c r="B26" s="4"/>
      <c r="C26" s="4"/>
      <c r="D26" s="11"/>
      <c r="E26" s="11"/>
      <c r="F26" s="11"/>
      <c r="G26" s="17"/>
      <c r="H26" s="17"/>
      <c r="I26" s="17"/>
      <c r="J26" s="17"/>
      <c r="K26" s="17"/>
    </row>
    <row r="27" spans="1:11" hidden="1" x14ac:dyDescent="0.2">
      <c r="A27" s="10" t="s">
        <v>31</v>
      </c>
      <c r="B27" s="10"/>
      <c r="C27" s="10"/>
      <c r="D27" s="10"/>
      <c r="E27" s="10"/>
      <c r="F27" s="10"/>
      <c r="G27" s="17"/>
      <c r="H27" s="17"/>
      <c r="I27" s="17"/>
      <c r="J27" s="17"/>
      <c r="K27" s="17"/>
    </row>
    <row r="28" spans="1:11" hidden="1" x14ac:dyDescent="0.2">
      <c r="A28" s="10" t="s">
        <v>21</v>
      </c>
      <c r="B28" s="10"/>
      <c r="C28" s="10"/>
      <c r="D28" s="10"/>
      <c r="E28" s="10"/>
      <c r="F28" s="10"/>
      <c r="G28" s="17"/>
      <c r="H28" s="17"/>
      <c r="I28" s="17"/>
      <c r="J28" s="17"/>
      <c r="K28" s="17"/>
    </row>
    <row r="29" spans="1:11" hidden="1" x14ac:dyDescent="0.2">
      <c r="A29" s="11" t="s">
        <v>32</v>
      </c>
      <c r="B29" s="11"/>
      <c r="C29" s="11"/>
      <c r="D29" s="11"/>
      <c r="E29" s="11"/>
      <c r="F29" s="11"/>
      <c r="G29" s="17"/>
      <c r="H29" s="17"/>
      <c r="I29" s="17"/>
      <c r="J29" s="17"/>
      <c r="K29" s="17"/>
    </row>
    <row r="30" spans="1:11" hidden="1" x14ac:dyDescent="0.2">
      <c r="A30" s="11" t="s">
        <v>33</v>
      </c>
      <c r="B30" s="11"/>
      <c r="C30" s="11"/>
      <c r="D30" s="11"/>
      <c r="E30" s="11"/>
      <c r="F30" s="11"/>
      <c r="G30" s="17"/>
      <c r="H30" s="17"/>
      <c r="I30" s="17"/>
      <c r="J30" s="17"/>
      <c r="K30" s="17"/>
    </row>
    <row r="31" spans="1:11" hidden="1" x14ac:dyDescent="0.2">
      <c r="A31" s="10" t="s">
        <v>34</v>
      </c>
      <c r="B31" s="10"/>
      <c r="C31" s="10"/>
      <c r="D31" s="10"/>
      <c r="E31" s="10"/>
      <c r="F31" s="10"/>
      <c r="G31" s="17"/>
      <c r="H31" s="17"/>
      <c r="I31" s="17"/>
      <c r="J31" s="17"/>
      <c r="K31" s="17"/>
    </row>
    <row r="32" spans="1:11" hidden="1" x14ac:dyDescent="0.2">
      <c r="A32" s="10" t="s">
        <v>35</v>
      </c>
      <c r="B32" s="10"/>
      <c r="C32" s="10"/>
      <c r="D32" s="10"/>
      <c r="E32" s="10"/>
      <c r="F32" s="10"/>
      <c r="G32" s="17"/>
      <c r="H32" s="17"/>
      <c r="I32" s="17"/>
      <c r="J32" s="17"/>
      <c r="K32" s="17"/>
    </row>
    <row r="33" spans="1:11" hidden="1" x14ac:dyDescent="0.2">
      <c r="A33" s="10" t="s">
        <v>36</v>
      </c>
      <c r="B33" s="10"/>
      <c r="C33" s="10"/>
      <c r="D33" s="10"/>
      <c r="E33" s="10"/>
      <c r="F33" s="10"/>
      <c r="G33" s="17"/>
      <c r="H33" s="17"/>
      <c r="I33" s="17"/>
      <c r="J33" s="17"/>
      <c r="K33" s="17"/>
    </row>
    <row r="34" spans="1:11" hidden="1" x14ac:dyDescent="0.2">
      <c r="A34" s="11" t="s">
        <v>37</v>
      </c>
      <c r="B34" s="11"/>
      <c r="C34" s="11"/>
      <c r="D34" s="11"/>
      <c r="E34" s="11"/>
      <c r="F34" s="11"/>
      <c r="G34" s="17"/>
      <c r="H34" s="17"/>
      <c r="I34" s="17"/>
      <c r="J34" s="17"/>
      <c r="K34" s="17"/>
    </row>
    <row r="35" spans="1:11" hidden="1" x14ac:dyDescent="0.2">
      <c r="A35" s="11" t="s">
        <v>38</v>
      </c>
      <c r="B35" s="11"/>
      <c r="C35" s="11"/>
      <c r="D35" s="11"/>
      <c r="E35" s="11"/>
      <c r="F35" s="11"/>
      <c r="G35" s="17"/>
      <c r="H35" s="17"/>
      <c r="I35" s="17"/>
      <c r="J35" s="17"/>
      <c r="K35" s="17"/>
    </row>
    <row r="36" spans="1:11" hidden="1" x14ac:dyDescent="0.2">
      <c r="A36" s="10" t="s">
        <v>39</v>
      </c>
      <c r="B36" s="48"/>
      <c r="C36" s="48"/>
      <c r="D36" s="48"/>
      <c r="E36" s="48"/>
      <c r="F36" s="48"/>
      <c r="G36" s="17"/>
      <c r="H36" s="17"/>
      <c r="I36" s="17"/>
      <c r="J36" s="17"/>
      <c r="K36" s="17"/>
    </row>
    <row r="37" spans="1:11" hidden="1" x14ac:dyDescent="0.2">
      <c r="A37" s="10" t="s">
        <v>11</v>
      </c>
      <c r="B37" s="48"/>
      <c r="C37" s="48"/>
      <c r="D37" s="48"/>
      <c r="E37" s="48"/>
      <c r="F37" s="48"/>
      <c r="G37" s="17"/>
      <c r="H37" s="17"/>
      <c r="I37" s="17"/>
      <c r="J37" s="17"/>
      <c r="K37" s="17"/>
    </row>
    <row r="38" spans="1:11" hidden="1" x14ac:dyDescent="0.2">
      <c r="A38" s="10" t="s">
        <v>40</v>
      </c>
      <c r="B38" s="48"/>
      <c r="C38" s="48"/>
      <c r="D38" s="48"/>
      <c r="E38" s="48"/>
      <c r="F38" s="48"/>
      <c r="G38" s="17"/>
      <c r="H38" s="17"/>
      <c r="I38" s="17"/>
      <c r="J38" s="17"/>
      <c r="K38" s="17"/>
    </row>
    <row r="39" spans="1:11" hidden="1" x14ac:dyDescent="0.2">
      <c r="A39" s="11" t="s">
        <v>41</v>
      </c>
      <c r="B39" s="4"/>
      <c r="C39" s="4"/>
      <c r="D39" s="4"/>
      <c r="E39" s="4"/>
      <c r="F39" s="4"/>
      <c r="G39" s="17"/>
      <c r="H39" s="17"/>
      <c r="I39" s="17"/>
      <c r="J39" s="17"/>
      <c r="K39" s="17"/>
    </row>
    <row r="40" spans="1:11" hidden="1" x14ac:dyDescent="0.2">
      <c r="A40" s="4" t="s">
        <v>42</v>
      </c>
      <c r="B40" s="4"/>
      <c r="C40" s="4"/>
      <c r="D40" s="4"/>
      <c r="E40" s="4"/>
      <c r="F40" s="4"/>
      <c r="G40" s="17"/>
      <c r="H40" s="17"/>
      <c r="I40" s="17"/>
      <c r="J40" s="17"/>
      <c r="K40" s="17"/>
    </row>
    <row r="41" spans="1:11" hidden="1" x14ac:dyDescent="0.2">
      <c r="A41" s="4" t="s">
        <v>43</v>
      </c>
      <c r="B41" s="4"/>
      <c r="C41" s="4"/>
      <c r="D41" s="4"/>
      <c r="E41" s="4"/>
      <c r="F41" s="4"/>
      <c r="G41" s="17"/>
      <c r="H41" s="17"/>
      <c r="I41" s="17"/>
      <c r="J41" s="17"/>
      <c r="K41" s="17"/>
    </row>
    <row r="42" spans="1:11" hidden="1" x14ac:dyDescent="0.2">
      <c r="A42" s="4" t="s">
        <v>44</v>
      </c>
      <c r="B42" s="4"/>
      <c r="C42" s="4"/>
      <c r="D42" s="4"/>
      <c r="E42" s="4"/>
      <c r="F42" s="4"/>
      <c r="G42" s="17"/>
      <c r="H42" s="17"/>
      <c r="I42" s="17"/>
      <c r="J42" s="17"/>
      <c r="K42" s="17"/>
    </row>
    <row r="43" spans="1:11" hidden="1" x14ac:dyDescent="0.2">
      <c r="A43" s="4" t="s">
        <v>45</v>
      </c>
      <c r="B43" s="4"/>
      <c r="C43" s="4"/>
      <c r="D43" s="4"/>
      <c r="E43" s="4"/>
      <c r="F43" s="4"/>
      <c r="G43" s="17"/>
      <c r="H43" s="17"/>
      <c r="I43" s="17"/>
      <c r="J43" s="17"/>
      <c r="K43" s="17"/>
    </row>
    <row r="44" spans="1:11" hidden="1" x14ac:dyDescent="0.2">
      <c r="A44" s="4" t="s">
        <v>46</v>
      </c>
      <c r="B44" s="4"/>
      <c r="C44" s="4"/>
      <c r="D44" s="4"/>
      <c r="E44" s="4"/>
      <c r="F44" s="4"/>
      <c r="G44" s="17"/>
      <c r="H44" s="17"/>
      <c r="I44" s="17"/>
      <c r="J44" s="17"/>
      <c r="K44" s="17"/>
    </row>
    <row r="45" spans="1:11" hidden="1" x14ac:dyDescent="0.2">
      <c r="A45" s="49" t="s">
        <v>47</v>
      </c>
      <c r="B45" s="48"/>
      <c r="C45" s="48"/>
      <c r="D45" s="48"/>
      <c r="E45" s="48"/>
      <c r="F45" s="48"/>
      <c r="G45" s="17"/>
      <c r="H45" s="17"/>
      <c r="I45" s="17"/>
      <c r="J45" s="17"/>
      <c r="K45" s="17"/>
    </row>
    <row r="46" spans="1:11" hidden="1" x14ac:dyDescent="0.2">
      <c r="A46" s="48" t="s">
        <v>48</v>
      </c>
      <c r="B46" s="48"/>
      <c r="C46" s="48"/>
      <c r="D46" s="48"/>
      <c r="E46" s="48"/>
      <c r="F46" s="48"/>
      <c r="G46" s="17"/>
      <c r="H46" s="17"/>
      <c r="I46" s="17"/>
      <c r="J46" s="17"/>
      <c r="K46" s="17"/>
    </row>
    <row r="47" spans="1:11" hidden="1" x14ac:dyDescent="0.2">
      <c r="A47" s="38">
        <v>-20000</v>
      </c>
      <c r="B47" s="4"/>
      <c r="C47" s="4"/>
      <c r="D47" s="4"/>
      <c r="E47" s="4"/>
      <c r="F47" s="4"/>
      <c r="G47" s="17"/>
      <c r="H47" s="17"/>
      <c r="I47" s="17"/>
      <c r="J47" s="17"/>
      <c r="K47" s="17"/>
    </row>
    <row r="48" spans="1:11" hidden="1" x14ac:dyDescent="0.2">
      <c r="A48" s="64" t="s">
        <v>49</v>
      </c>
      <c r="B48" s="48"/>
      <c r="C48" s="48"/>
      <c r="D48" s="48"/>
      <c r="E48" s="48"/>
      <c r="F48" s="48"/>
      <c r="G48" s="17"/>
      <c r="H48" s="17"/>
      <c r="I48" s="17"/>
      <c r="J48" s="17"/>
      <c r="K48" s="17"/>
    </row>
    <row r="49" spans="1:11" ht="25.05" hidden="1" x14ac:dyDescent="0.2">
      <c r="A49" s="64" t="s">
        <v>50</v>
      </c>
      <c r="B49" s="48"/>
      <c r="C49" s="48"/>
      <c r="D49" s="48"/>
      <c r="E49" s="48"/>
      <c r="F49" s="48"/>
      <c r="G49" s="17"/>
      <c r="H49" s="17"/>
      <c r="I49" s="17"/>
      <c r="J49" s="17"/>
      <c r="K49" s="17"/>
    </row>
    <row r="50" spans="1:11" ht="25.05" hidden="1" x14ac:dyDescent="0.2">
      <c r="A50" s="65" t="s">
        <v>51</v>
      </c>
      <c r="B50" s="4"/>
      <c r="C50" s="4"/>
      <c r="D50" s="4"/>
      <c r="E50" s="4"/>
      <c r="F50" s="4"/>
      <c r="G50" s="17"/>
      <c r="H50" s="17"/>
      <c r="I50" s="17"/>
      <c r="J50" s="17"/>
      <c r="K50" s="17"/>
    </row>
    <row r="51" spans="1:11" ht="25.05" hidden="1" x14ac:dyDescent="0.2">
      <c r="A51" s="65" t="s">
        <v>52</v>
      </c>
      <c r="B51" s="4"/>
      <c r="C51" s="4"/>
      <c r="D51" s="4"/>
      <c r="E51" s="4"/>
      <c r="F51" s="4"/>
      <c r="G51" s="17"/>
      <c r="H51" s="17"/>
      <c r="I51" s="17"/>
      <c r="J51" s="17"/>
      <c r="K51" s="17"/>
    </row>
    <row r="52" spans="1:11" ht="37.6" hidden="1" x14ac:dyDescent="0.25">
      <c r="A52" s="65" t="s">
        <v>53</v>
      </c>
      <c r="B52" s="57"/>
      <c r="C52" s="57"/>
      <c r="D52" s="57"/>
      <c r="E52" s="11"/>
      <c r="F52" s="11"/>
      <c r="G52" s="17"/>
      <c r="H52" s="17"/>
      <c r="I52" s="17"/>
      <c r="J52" s="17"/>
      <c r="K52" s="17"/>
    </row>
    <row r="53" spans="1:11" ht="13.15" hidden="1" x14ac:dyDescent="0.25">
      <c r="A53" s="62" t="s">
        <v>54</v>
      </c>
      <c r="B53" s="56"/>
      <c r="C53" s="56"/>
      <c r="D53" s="56"/>
      <c r="E53" s="10"/>
      <c r="F53" s="10" t="b">
        <v>1</v>
      </c>
      <c r="G53" s="17"/>
      <c r="H53" s="17"/>
      <c r="I53" s="17"/>
      <c r="J53" s="17"/>
      <c r="K53" s="17"/>
    </row>
    <row r="54" spans="1:11" ht="13.15" hidden="1" x14ac:dyDescent="0.25">
      <c r="A54" s="63" t="s">
        <v>55</v>
      </c>
      <c r="B54" s="62"/>
      <c r="C54" s="62"/>
      <c r="D54" s="62"/>
      <c r="E54" s="10"/>
      <c r="F54" s="10" t="b">
        <v>0</v>
      </c>
      <c r="G54" s="17"/>
      <c r="H54" s="17"/>
      <c r="I54" s="17"/>
      <c r="J54" s="17"/>
      <c r="K54" s="17"/>
    </row>
    <row r="55" spans="1:11" ht="13.15" hidden="1" x14ac:dyDescent="0.2">
      <c r="A55" s="66"/>
      <c r="B55" s="58">
        <f>COUNT(Travel!B12:B21)</f>
        <v>0</v>
      </c>
      <c r="C55" s="58"/>
      <c r="D55" s="58">
        <f>COUNTIF(Travel!D12:D21,"*")</f>
        <v>0</v>
      </c>
      <c r="E55" s="59"/>
      <c r="F55" s="59" t="b">
        <f>MIN(B55,D55)=MAX(B55,D55)</f>
        <v>1</v>
      </c>
      <c r="G55" s="17"/>
      <c r="H55" s="17"/>
      <c r="I55" s="17"/>
      <c r="J55" s="17"/>
      <c r="K55" s="17"/>
    </row>
    <row r="56" spans="1:11" ht="13.15" hidden="1" x14ac:dyDescent="0.2">
      <c r="A56" s="66" t="s">
        <v>56</v>
      </c>
      <c r="B56" s="58">
        <f>COUNT(Travel!B27:B55)</f>
        <v>29</v>
      </c>
      <c r="C56" s="58"/>
      <c r="D56" s="58">
        <f>COUNTIF(Travel!D27:D55,"*")</f>
        <v>29</v>
      </c>
      <c r="E56" s="59"/>
      <c r="F56" s="59" t="b">
        <f>MIN(B56,D56)=MAX(B56,D56)</f>
        <v>1</v>
      </c>
    </row>
    <row r="57" spans="1:11" ht="13.15" hidden="1" x14ac:dyDescent="0.25">
      <c r="A57" s="67"/>
      <c r="B57" s="58">
        <f>COUNT(Travel!#REF!)</f>
        <v>0</v>
      </c>
      <c r="C57" s="58"/>
      <c r="D57" s="58" t="e">
        <f>COUNTIF(Travel!#REF!,"*")</f>
        <v>#REF!</v>
      </c>
      <c r="E57" s="59"/>
      <c r="F57" s="59" t="e">
        <f>MIN(B57,D57)=MAX(B57,D57)</f>
        <v>#REF!</v>
      </c>
    </row>
    <row r="58" spans="1:11" ht="13.15" hidden="1" x14ac:dyDescent="0.25">
      <c r="A58" s="68" t="s">
        <v>57</v>
      </c>
      <c r="B58" s="60">
        <f>COUNT(Hospitality!B11:B13)</f>
        <v>3</v>
      </c>
      <c r="C58" s="60"/>
      <c r="D58" s="60">
        <f>COUNTIF(Hospitality!D11:D13,"*")</f>
        <v>3</v>
      </c>
      <c r="E58" s="61"/>
      <c r="F58" s="61" t="b">
        <f>MIN(B58,D58)=MAX(B58,D58)</f>
        <v>1</v>
      </c>
    </row>
    <row r="59" spans="1:11" ht="13.15" hidden="1" x14ac:dyDescent="0.25">
      <c r="A59" s="69" t="s">
        <v>58</v>
      </c>
      <c r="B59" s="59">
        <f>COUNT('All other expenses'!B11:B29)</f>
        <v>17</v>
      </c>
      <c r="C59" s="59"/>
      <c r="D59" s="59">
        <f>COUNTIF('All other expenses'!D11:D29,"*")</f>
        <v>17</v>
      </c>
      <c r="E59" s="59"/>
      <c r="F59" s="59" t="b">
        <f>MIN(B59,D59)=MAX(B59,D59)</f>
        <v>1</v>
      </c>
    </row>
    <row r="60" spans="1:11" ht="13.15" hidden="1" x14ac:dyDescent="0.25">
      <c r="A60" s="68" t="s">
        <v>59</v>
      </c>
      <c r="B60" s="60">
        <f>COUNTIF('Gifts and benefits'!B11:B14,"*")</f>
        <v>0</v>
      </c>
      <c r="C60" s="60">
        <f>COUNTIF('Gifts and benefits'!C11:C14,"*")</f>
        <v>0</v>
      </c>
      <c r="D60" s="60"/>
      <c r="E60" s="60">
        <f>COUNTA('Gifts and benefits'!E11:E14)</f>
        <v>0</v>
      </c>
      <c r="F60" s="61" t="b">
        <f>MIN(B60,C60,E60)=MAX(B60,C60,E60)</f>
        <v>1</v>
      </c>
    </row>
    <row r="61" spans="1:11" x14ac:dyDescent="0.2"/>
    <row r="65" customFormat="1" hidden="1" x14ac:dyDescent="0.2"/>
    <row r="66" customFormat="1" hidden="1" x14ac:dyDescent="0.2"/>
    <row r="67" customFormat="1" hidden="1" x14ac:dyDescent="0.2"/>
  </sheetData>
  <sheetProtection algorithmName="SHA-512" hashValue="rNazWMbnlRZBGGmvb6b44+SZm8Im8f1eMco8sh/VyEPyKlaqTl7ELXoK7wcUDcFnKkdFvyStXT452rJ9kgheUw==" saltValue="C5m8Uv4UmgBp/JqRNgn/Sw==" spinCount="100000"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330"/>
  <sheetViews>
    <sheetView topLeftCell="A44" zoomScale="115" zoomScaleNormal="115" workbookViewId="0">
      <selection activeCell="A81" sqref="A81:XFD81"/>
    </sheetView>
  </sheetViews>
  <sheetFormatPr defaultColWidth="0" defaultRowHeight="12.55" zeroHeight="1" x14ac:dyDescent="0.2"/>
  <cols>
    <col min="1" max="1" width="35.6640625" customWidth="1"/>
    <col min="2" max="2" width="14.33203125" customWidth="1"/>
    <col min="3" max="3" width="81.44140625" customWidth="1"/>
    <col min="4" max="4" width="50" customWidth="1"/>
    <col min="5" max="5" width="21.33203125" customWidth="1"/>
    <col min="6" max="6" width="37.6640625" customWidth="1"/>
    <col min="7" max="9" width="9.109375" hidden="1" customWidth="1"/>
    <col min="10" max="13" width="0" hidden="1" customWidth="1"/>
    <col min="14" max="16384" width="9.109375" hidden="1"/>
  </cols>
  <sheetData>
    <row r="1" spans="1:6" ht="26.3" customHeight="1" x14ac:dyDescent="0.2">
      <c r="A1" s="114" t="s">
        <v>60</v>
      </c>
      <c r="B1" s="114"/>
      <c r="C1" s="114"/>
      <c r="D1" s="114"/>
      <c r="E1" s="114"/>
      <c r="F1" s="17"/>
    </row>
    <row r="2" spans="1:6" ht="21.15" customHeight="1" x14ac:dyDescent="0.2">
      <c r="A2" s="3" t="s">
        <v>61</v>
      </c>
      <c r="B2" s="113" t="s">
        <v>4</v>
      </c>
      <c r="C2" s="113"/>
      <c r="D2" s="113"/>
      <c r="E2" s="113"/>
      <c r="F2" s="17"/>
    </row>
    <row r="3" spans="1:6" ht="30.05" x14ac:dyDescent="0.2">
      <c r="A3" s="3" t="s">
        <v>62</v>
      </c>
      <c r="B3" s="113" t="s">
        <v>6</v>
      </c>
      <c r="C3" s="113"/>
      <c r="D3" s="113"/>
      <c r="E3" s="113"/>
      <c r="F3" s="17"/>
    </row>
    <row r="4" spans="1:6" ht="21.15" customHeight="1" x14ac:dyDescent="0.2">
      <c r="A4" s="3" t="s">
        <v>63</v>
      </c>
      <c r="B4" s="113">
        <v>45474</v>
      </c>
      <c r="C4" s="113"/>
      <c r="D4" s="113"/>
      <c r="E4" s="113"/>
      <c r="F4" s="17"/>
    </row>
    <row r="5" spans="1:6" ht="21.15" customHeight="1" x14ac:dyDescent="0.2">
      <c r="A5" s="3" t="s">
        <v>64</v>
      </c>
      <c r="B5" s="113">
        <v>45838</v>
      </c>
      <c r="C5" s="113"/>
      <c r="D5" s="113"/>
      <c r="E5" s="113"/>
      <c r="F5" s="17"/>
    </row>
    <row r="6" spans="1:6" ht="21.15" customHeight="1" x14ac:dyDescent="0.2">
      <c r="A6" s="3" t="s">
        <v>65</v>
      </c>
      <c r="B6" s="107" t="s">
        <v>21</v>
      </c>
      <c r="C6" s="107"/>
      <c r="D6" s="107"/>
      <c r="E6" s="107"/>
      <c r="F6" s="17"/>
    </row>
    <row r="7" spans="1:6" ht="21.15" customHeight="1" x14ac:dyDescent="0.2">
      <c r="A7" s="3" t="s">
        <v>9</v>
      </c>
      <c r="B7" s="107" t="s">
        <v>33</v>
      </c>
      <c r="C7" s="107"/>
      <c r="D7" s="107"/>
      <c r="E7" s="107"/>
      <c r="F7" s="17"/>
    </row>
    <row r="8" spans="1:6" ht="36" customHeight="1" x14ac:dyDescent="0.25">
      <c r="A8" s="116" t="s">
        <v>66</v>
      </c>
      <c r="B8" s="117"/>
      <c r="C8" s="117"/>
      <c r="D8" s="117"/>
      <c r="E8" s="117"/>
      <c r="F8" s="19"/>
    </row>
    <row r="9" spans="1:6" ht="36" customHeight="1" x14ac:dyDescent="0.25">
      <c r="A9" s="118" t="s">
        <v>67</v>
      </c>
      <c r="B9" s="119"/>
      <c r="C9" s="119"/>
      <c r="D9" s="119"/>
      <c r="E9" s="119"/>
      <c r="F9" s="19"/>
    </row>
    <row r="10" spans="1:6" ht="24.75" customHeight="1" x14ac:dyDescent="0.3">
      <c r="A10" s="115" t="s">
        <v>68</v>
      </c>
      <c r="B10" s="120"/>
      <c r="C10" s="115"/>
      <c r="D10" s="115"/>
      <c r="E10" s="115"/>
      <c r="F10" s="29"/>
    </row>
    <row r="11" spans="1:6" ht="28.5" customHeight="1" x14ac:dyDescent="0.2">
      <c r="A11" s="24" t="s">
        <v>69</v>
      </c>
      <c r="B11" s="24" t="s">
        <v>70</v>
      </c>
      <c r="C11" s="24" t="s">
        <v>71</v>
      </c>
      <c r="D11" s="24" t="s">
        <v>72</v>
      </c>
      <c r="E11" s="24" t="s">
        <v>73</v>
      </c>
      <c r="F11" s="30"/>
    </row>
    <row r="12" spans="1:6" s="2" customFormat="1" x14ac:dyDescent="0.2">
      <c r="A12" s="93" t="s">
        <v>74</v>
      </c>
      <c r="B12" s="94"/>
      <c r="C12" s="95"/>
      <c r="D12" s="95"/>
      <c r="E12" s="96"/>
      <c r="F12" s="1"/>
    </row>
    <row r="13" spans="1:6" s="2" customFormat="1" hidden="1" x14ac:dyDescent="0.2">
      <c r="A13" s="93"/>
      <c r="B13" s="94"/>
      <c r="C13" s="95"/>
      <c r="D13" s="95"/>
      <c r="E13" s="96"/>
      <c r="F13" s="1"/>
    </row>
    <row r="14" spans="1:6" s="2" customFormat="1" hidden="1" x14ac:dyDescent="0.2">
      <c r="A14" s="93"/>
      <c r="B14" s="94"/>
      <c r="C14" s="95"/>
      <c r="D14" s="95"/>
      <c r="E14" s="96"/>
      <c r="F14" s="1"/>
    </row>
    <row r="15" spans="1:6" s="2" customFormat="1" hidden="1" x14ac:dyDescent="0.2">
      <c r="A15" s="93"/>
      <c r="B15" s="94"/>
      <c r="C15" s="95"/>
      <c r="D15" s="95"/>
      <c r="E15" s="96"/>
      <c r="F15" s="1"/>
    </row>
    <row r="16" spans="1:6" s="2" customFormat="1" hidden="1" x14ac:dyDescent="0.2">
      <c r="A16" s="93"/>
      <c r="B16" s="94"/>
      <c r="C16" s="95"/>
      <c r="D16" s="95"/>
      <c r="E16" s="96"/>
      <c r="F16" s="1"/>
    </row>
    <row r="17" spans="1:6" s="2" customFormat="1" hidden="1" x14ac:dyDescent="0.2">
      <c r="A17" s="93"/>
      <c r="B17" s="94"/>
      <c r="C17" s="95"/>
      <c r="D17" s="95"/>
      <c r="E17" s="96"/>
      <c r="F17" s="1"/>
    </row>
    <row r="18" spans="1:6" s="2" customFormat="1" ht="12.7" hidden="1" customHeight="1" x14ac:dyDescent="0.2">
      <c r="A18" s="93"/>
      <c r="B18" s="94"/>
      <c r="C18" s="95"/>
      <c r="D18" s="95"/>
      <c r="E18" s="96"/>
      <c r="F18" s="1"/>
    </row>
    <row r="19" spans="1:6" s="2" customFormat="1" hidden="1" x14ac:dyDescent="0.2">
      <c r="A19" s="97"/>
      <c r="B19" s="94"/>
      <c r="C19" s="95"/>
      <c r="D19" s="95"/>
      <c r="E19" s="96"/>
      <c r="F19" s="1"/>
    </row>
    <row r="20" spans="1:6" s="2" customFormat="1" hidden="1" x14ac:dyDescent="0.2">
      <c r="A20" s="97"/>
      <c r="B20" s="94"/>
      <c r="C20" s="95"/>
      <c r="D20" s="95"/>
      <c r="E20" s="96"/>
      <c r="F20" s="1"/>
    </row>
    <row r="21" spans="1:6" s="2" customFormat="1" hidden="1" x14ac:dyDescent="0.2">
      <c r="A21" s="84"/>
      <c r="B21" s="85"/>
      <c r="C21" s="86"/>
      <c r="D21" s="86"/>
      <c r="E21" s="87"/>
      <c r="F21" s="1"/>
    </row>
    <row r="22" spans="1:6" ht="19.75" customHeight="1" x14ac:dyDescent="0.2">
      <c r="A22" s="54" t="s">
        <v>75</v>
      </c>
      <c r="B22" s="55">
        <f>SUM(B12:B21)</f>
        <v>0</v>
      </c>
      <c r="C22" s="104" t="str">
        <f>IF(SUBTOTAL(3,B12:B21)=SUBTOTAL(103,B12:B21),'Summary and sign-off'!$A$48,'Summary and sign-off'!$A$49)</f>
        <v>Check - there are no hidden rows with data</v>
      </c>
      <c r="D22" s="112" t="str">
        <f>IF('Summary and sign-off'!F55='Summary and sign-off'!F54,'Summary and sign-off'!A51,'Summary and sign-off'!A50)</f>
        <v>Check - each entry provides sufficient information</v>
      </c>
      <c r="E22" s="112"/>
      <c r="F22" s="17"/>
    </row>
    <row r="23" spans="1:6" ht="10.5" customHeight="1" x14ac:dyDescent="0.25">
      <c r="A23" s="17"/>
      <c r="B23" s="19"/>
      <c r="C23" s="17"/>
      <c r="D23" s="17"/>
      <c r="E23" s="17"/>
      <c r="F23" s="17"/>
    </row>
    <row r="24" spans="1:6" ht="24.75" customHeight="1" x14ac:dyDescent="0.3">
      <c r="A24" s="115" t="s">
        <v>76</v>
      </c>
      <c r="B24" s="115"/>
      <c r="C24" s="115"/>
      <c r="D24" s="115"/>
      <c r="E24" s="115"/>
      <c r="F24" s="29"/>
    </row>
    <row r="25" spans="1:6" ht="32.4" customHeight="1" x14ac:dyDescent="0.2">
      <c r="A25" s="24" t="s">
        <v>69</v>
      </c>
      <c r="B25" s="24" t="s">
        <v>16</v>
      </c>
      <c r="C25" s="24" t="s">
        <v>77</v>
      </c>
      <c r="D25" s="24" t="s">
        <v>72</v>
      </c>
      <c r="E25" s="24" t="s">
        <v>73</v>
      </c>
      <c r="F25" s="30"/>
    </row>
    <row r="26" spans="1:6" ht="16" customHeight="1" x14ac:dyDescent="0.2">
      <c r="A26" s="93" t="s">
        <v>78</v>
      </c>
      <c r="B26" s="94">
        <v>499.71</v>
      </c>
      <c r="C26" s="95" t="s">
        <v>79</v>
      </c>
      <c r="D26" s="95" t="s">
        <v>80</v>
      </c>
      <c r="E26" s="96" t="s">
        <v>81</v>
      </c>
      <c r="F26" s="30"/>
    </row>
    <row r="27" spans="1:6" s="2" customFormat="1" ht="13.15" x14ac:dyDescent="0.2">
      <c r="A27" s="93" t="s">
        <v>82</v>
      </c>
      <c r="B27" s="94">
        <v>136.77000000000001</v>
      </c>
      <c r="C27" s="95" t="s">
        <v>83</v>
      </c>
      <c r="D27" s="95" t="s">
        <v>84</v>
      </c>
      <c r="E27" s="96" t="s">
        <v>85</v>
      </c>
      <c r="F27" s="30"/>
    </row>
    <row r="28" spans="1:6" s="2" customFormat="1" ht="13.15" x14ac:dyDescent="0.2">
      <c r="A28" s="93" t="s">
        <v>82</v>
      </c>
      <c r="B28" s="94">
        <v>115.43</v>
      </c>
      <c r="C28" s="95" t="s">
        <v>83</v>
      </c>
      <c r="D28" s="95" t="s">
        <v>86</v>
      </c>
      <c r="E28" s="96" t="s">
        <v>87</v>
      </c>
      <c r="F28" s="30"/>
    </row>
    <row r="29" spans="1:6" s="2" customFormat="1" ht="13.15" x14ac:dyDescent="0.2">
      <c r="A29" s="93" t="s">
        <v>82</v>
      </c>
      <c r="B29" s="94">
        <v>208.61</v>
      </c>
      <c r="C29" s="95" t="s">
        <v>83</v>
      </c>
      <c r="D29" s="95" t="s">
        <v>88</v>
      </c>
      <c r="E29" s="96" t="s">
        <v>85</v>
      </c>
      <c r="F29" s="30"/>
    </row>
    <row r="30" spans="1:6" s="2" customFormat="1" ht="13.15" x14ac:dyDescent="0.2">
      <c r="A30" s="93" t="s">
        <v>89</v>
      </c>
      <c r="B30" s="94">
        <v>124.16</v>
      </c>
      <c r="C30" s="95" t="s">
        <v>90</v>
      </c>
      <c r="D30" s="95" t="s">
        <v>91</v>
      </c>
      <c r="E30" s="96" t="s">
        <v>87</v>
      </c>
      <c r="F30" s="30"/>
    </row>
    <row r="31" spans="1:6" s="2" customFormat="1" ht="13.15" x14ac:dyDescent="0.2">
      <c r="A31" s="93" t="s">
        <v>89</v>
      </c>
      <c r="B31" s="94">
        <v>193.59</v>
      </c>
      <c r="C31" s="95" t="s">
        <v>90</v>
      </c>
      <c r="D31" s="95" t="s">
        <v>92</v>
      </c>
      <c r="E31" s="96" t="s">
        <v>93</v>
      </c>
      <c r="F31" s="30"/>
    </row>
    <row r="32" spans="1:6" s="2" customFormat="1" ht="13.15" x14ac:dyDescent="0.2">
      <c r="A32" s="93" t="s">
        <v>89</v>
      </c>
      <c r="B32" s="94">
        <v>224.26</v>
      </c>
      <c r="C32" s="95" t="s">
        <v>90</v>
      </c>
      <c r="D32" s="95" t="s">
        <v>88</v>
      </c>
      <c r="E32" s="96" t="s">
        <v>94</v>
      </c>
      <c r="F32" s="30"/>
    </row>
    <row r="33" spans="1:6" s="2" customFormat="1" ht="13.15" x14ac:dyDescent="0.2">
      <c r="A33" s="93" t="s">
        <v>89</v>
      </c>
      <c r="B33" s="94">
        <v>72.61</v>
      </c>
      <c r="C33" s="95" t="s">
        <v>90</v>
      </c>
      <c r="D33" s="95" t="s">
        <v>95</v>
      </c>
      <c r="E33" s="96" t="s">
        <v>96</v>
      </c>
      <c r="F33" s="30"/>
    </row>
    <row r="34" spans="1:6" s="2" customFormat="1" ht="13.15" x14ac:dyDescent="0.2">
      <c r="A34" s="105">
        <v>45572</v>
      </c>
      <c r="B34" s="94">
        <v>497</v>
      </c>
      <c r="C34" s="95" t="s">
        <v>97</v>
      </c>
      <c r="D34" s="95" t="s">
        <v>98</v>
      </c>
      <c r="E34" s="96" t="s">
        <v>99</v>
      </c>
      <c r="F34" s="30"/>
    </row>
    <row r="35" spans="1:6" s="2" customFormat="1" ht="13.15" x14ac:dyDescent="0.2">
      <c r="A35" s="105">
        <v>45572</v>
      </c>
      <c r="B35" s="94">
        <v>20</v>
      </c>
      <c r="C35" s="95" t="s">
        <v>97</v>
      </c>
      <c r="D35" s="95" t="s">
        <v>100</v>
      </c>
      <c r="E35" s="96" t="s">
        <v>101</v>
      </c>
      <c r="F35" s="30"/>
    </row>
    <row r="36" spans="1:6" s="2" customFormat="1" ht="13.15" x14ac:dyDescent="0.2">
      <c r="A36" s="93" t="s">
        <v>102</v>
      </c>
      <c r="B36" s="94">
        <v>621.23</v>
      </c>
      <c r="C36" s="95" t="s">
        <v>103</v>
      </c>
      <c r="D36" s="95" t="s">
        <v>104</v>
      </c>
      <c r="E36" s="96" t="s">
        <v>105</v>
      </c>
      <c r="F36" s="30"/>
    </row>
    <row r="37" spans="1:6" s="2" customFormat="1" ht="13.15" x14ac:dyDescent="0.2">
      <c r="A37" s="93" t="s">
        <v>102</v>
      </c>
      <c r="B37" s="94">
        <v>66.27</v>
      </c>
      <c r="C37" s="95" t="s">
        <v>103</v>
      </c>
      <c r="D37" s="95" t="s">
        <v>106</v>
      </c>
      <c r="E37" s="96" t="s">
        <v>107</v>
      </c>
      <c r="F37" s="30"/>
    </row>
    <row r="38" spans="1:6" s="2" customFormat="1" ht="13.15" x14ac:dyDescent="0.2">
      <c r="A38" s="93" t="s">
        <v>102</v>
      </c>
      <c r="B38" s="94">
        <v>200.87</v>
      </c>
      <c r="C38" s="95" t="s">
        <v>103</v>
      </c>
      <c r="D38" s="95" t="s">
        <v>108</v>
      </c>
      <c r="E38" s="96" t="s">
        <v>109</v>
      </c>
      <c r="F38" s="30"/>
    </row>
    <row r="39" spans="1:6" s="2" customFormat="1" ht="13.15" x14ac:dyDescent="0.2">
      <c r="A39" s="93" t="s">
        <v>110</v>
      </c>
      <c r="B39" s="94">
        <v>249.66</v>
      </c>
      <c r="C39" s="95" t="s">
        <v>111</v>
      </c>
      <c r="D39" s="95" t="s">
        <v>112</v>
      </c>
      <c r="E39" s="96" t="s">
        <v>87</v>
      </c>
      <c r="F39" s="30"/>
    </row>
    <row r="40" spans="1:6" s="2" customFormat="1" ht="13.15" x14ac:dyDescent="0.2">
      <c r="A40" s="93" t="s">
        <v>110</v>
      </c>
      <c r="B40" s="94">
        <v>258.17</v>
      </c>
      <c r="C40" s="95" t="s">
        <v>111</v>
      </c>
      <c r="D40" s="95" t="s">
        <v>113</v>
      </c>
      <c r="E40" s="96" t="s">
        <v>114</v>
      </c>
      <c r="F40" s="30"/>
    </row>
    <row r="41" spans="1:6" s="2" customFormat="1" ht="13.15" x14ac:dyDescent="0.2">
      <c r="A41" s="105">
        <v>45628</v>
      </c>
      <c r="B41" s="94">
        <v>11.9</v>
      </c>
      <c r="C41" s="98" t="s">
        <v>115</v>
      </c>
      <c r="D41" s="95" t="s">
        <v>116</v>
      </c>
      <c r="E41" s="96" t="s">
        <v>117</v>
      </c>
      <c r="F41" s="30"/>
    </row>
    <row r="42" spans="1:6" s="2" customFormat="1" ht="25.05" x14ac:dyDescent="0.2">
      <c r="A42" s="93" t="s">
        <v>118</v>
      </c>
      <c r="B42" s="94">
        <v>345.14</v>
      </c>
      <c r="C42" s="98" t="s">
        <v>119</v>
      </c>
      <c r="D42" s="95" t="s">
        <v>120</v>
      </c>
      <c r="E42" s="96" t="s">
        <v>121</v>
      </c>
      <c r="F42" s="30"/>
    </row>
    <row r="43" spans="1:6" s="2" customFormat="1" ht="13.15" x14ac:dyDescent="0.2">
      <c r="A43" s="105">
        <v>45642</v>
      </c>
      <c r="B43" s="94">
        <v>39.65</v>
      </c>
      <c r="C43" s="98" t="s">
        <v>122</v>
      </c>
      <c r="D43" s="95" t="s">
        <v>116</v>
      </c>
      <c r="E43" s="96" t="s">
        <v>117</v>
      </c>
      <c r="F43" s="30"/>
    </row>
    <row r="44" spans="1:6" s="2" customFormat="1" ht="13.15" x14ac:dyDescent="0.2">
      <c r="A44" s="105">
        <v>45722</v>
      </c>
      <c r="B44" s="94">
        <v>414.99</v>
      </c>
      <c r="C44" s="98" t="s">
        <v>123</v>
      </c>
      <c r="D44" s="95" t="s">
        <v>124</v>
      </c>
      <c r="E44" s="96" t="s">
        <v>125</v>
      </c>
      <c r="F44" s="30"/>
    </row>
    <row r="45" spans="1:6" s="2" customFormat="1" ht="13.15" x14ac:dyDescent="0.2">
      <c r="A45" s="105">
        <v>45735</v>
      </c>
      <c r="B45" s="94">
        <v>594.03</v>
      </c>
      <c r="C45" s="98" t="s">
        <v>126</v>
      </c>
      <c r="D45" s="95" t="s">
        <v>127</v>
      </c>
      <c r="E45" s="96" t="s">
        <v>128</v>
      </c>
      <c r="F45" s="30"/>
    </row>
    <row r="46" spans="1:6" s="2" customFormat="1" ht="13.15" x14ac:dyDescent="0.2">
      <c r="A46" s="105">
        <v>45742</v>
      </c>
      <c r="B46" s="94">
        <v>439.71</v>
      </c>
      <c r="C46" s="98" t="s">
        <v>129</v>
      </c>
      <c r="D46" s="95" t="s">
        <v>130</v>
      </c>
      <c r="E46" s="96" t="s">
        <v>131</v>
      </c>
      <c r="F46" s="30"/>
    </row>
    <row r="47" spans="1:6" s="2" customFormat="1" ht="13.15" x14ac:dyDescent="0.2">
      <c r="A47" s="93" t="s">
        <v>132</v>
      </c>
      <c r="B47" s="94">
        <v>250.35</v>
      </c>
      <c r="C47" s="98" t="s">
        <v>133</v>
      </c>
      <c r="D47" s="95" t="s">
        <v>134</v>
      </c>
      <c r="E47" s="96" t="s">
        <v>135</v>
      </c>
      <c r="F47" s="30"/>
    </row>
    <row r="48" spans="1:6" s="2" customFormat="1" ht="13.15" x14ac:dyDescent="0.2">
      <c r="A48" s="93" t="s">
        <v>132</v>
      </c>
      <c r="B48" s="94">
        <v>1371.08</v>
      </c>
      <c r="C48" s="98" t="s">
        <v>133</v>
      </c>
      <c r="D48" s="95" t="s">
        <v>136</v>
      </c>
      <c r="E48" s="96" t="s">
        <v>137</v>
      </c>
      <c r="F48" s="30"/>
    </row>
    <row r="49" spans="1:6" s="2" customFormat="1" ht="13.15" x14ac:dyDescent="0.2">
      <c r="A49" s="93" t="s">
        <v>132</v>
      </c>
      <c r="B49" s="94">
        <v>136.06</v>
      </c>
      <c r="C49" s="98" t="s">
        <v>133</v>
      </c>
      <c r="D49" s="95" t="s">
        <v>138</v>
      </c>
      <c r="E49" s="96" t="s">
        <v>135</v>
      </c>
      <c r="F49" s="30"/>
    </row>
    <row r="50" spans="1:6" s="2" customFormat="1" ht="13.15" x14ac:dyDescent="0.2">
      <c r="A50" s="93">
        <v>45762</v>
      </c>
      <c r="B50" s="94">
        <v>543.89</v>
      </c>
      <c r="C50" s="98" t="s">
        <v>139</v>
      </c>
      <c r="D50" s="95" t="s">
        <v>140</v>
      </c>
      <c r="E50" s="96" t="s">
        <v>117</v>
      </c>
      <c r="F50" s="30"/>
    </row>
    <row r="51" spans="1:6" s="2" customFormat="1" ht="13.15" x14ac:dyDescent="0.2">
      <c r="A51" s="93">
        <v>45762</v>
      </c>
      <c r="B51" s="94">
        <v>136.85</v>
      </c>
      <c r="C51" s="98" t="s">
        <v>139</v>
      </c>
      <c r="D51" s="95" t="s">
        <v>141</v>
      </c>
      <c r="E51" s="96" t="s">
        <v>135</v>
      </c>
      <c r="F51" s="30"/>
    </row>
    <row r="52" spans="1:6" s="2" customFormat="1" ht="13.15" x14ac:dyDescent="0.2">
      <c r="A52" s="93">
        <v>45762</v>
      </c>
      <c r="B52" s="94">
        <v>224</v>
      </c>
      <c r="C52" s="98" t="s">
        <v>139</v>
      </c>
      <c r="D52" s="95" t="s">
        <v>142</v>
      </c>
      <c r="E52" s="96" t="s">
        <v>135</v>
      </c>
      <c r="F52" s="30"/>
    </row>
    <row r="53" spans="1:6" s="2" customFormat="1" ht="13.15" x14ac:dyDescent="0.2">
      <c r="A53" s="93">
        <v>45763</v>
      </c>
      <c r="B53" s="94">
        <v>586.04</v>
      </c>
      <c r="C53" s="98" t="s">
        <v>139</v>
      </c>
      <c r="D53" s="95" t="s">
        <v>143</v>
      </c>
      <c r="E53" s="96" t="s">
        <v>135</v>
      </c>
      <c r="F53" s="30"/>
    </row>
    <row r="54" spans="1:6" s="2" customFormat="1" ht="13.15" x14ac:dyDescent="0.2">
      <c r="A54" s="93" t="s">
        <v>144</v>
      </c>
      <c r="B54" s="94">
        <v>354.49</v>
      </c>
      <c r="C54" s="98" t="s">
        <v>145</v>
      </c>
      <c r="D54" s="95" t="s">
        <v>146</v>
      </c>
      <c r="E54" s="96" t="s">
        <v>117</v>
      </c>
      <c r="F54" s="30"/>
    </row>
    <row r="55" spans="1:6" s="2" customFormat="1" ht="13.15" x14ac:dyDescent="0.2">
      <c r="A55" s="93" t="s">
        <v>144</v>
      </c>
      <c r="B55" s="94">
        <v>245.13</v>
      </c>
      <c r="C55" s="98" t="s">
        <v>145</v>
      </c>
      <c r="D55" s="95" t="s">
        <v>108</v>
      </c>
      <c r="E55" s="96" t="s">
        <v>147</v>
      </c>
      <c r="F55" s="30"/>
    </row>
    <row r="56" spans="1:6" ht="19.75" customHeight="1" x14ac:dyDescent="0.2">
      <c r="A56" s="54" t="s">
        <v>148</v>
      </c>
      <c r="B56" s="55">
        <f>SUM(B27:B55)</f>
        <v>8681.94</v>
      </c>
      <c r="C56" s="104" t="str">
        <f>IF(SUBTOTAL(3,B27:B55)=SUBTOTAL(103,B27:B55),'Summary and sign-off'!$A$48,'Summary and sign-off'!$A$49)</f>
        <v>Check - there are no hidden rows with data</v>
      </c>
      <c r="D56" s="112" t="str">
        <f>IF('Summary and sign-off'!F56='Summary and sign-off'!F54,'Summary and sign-off'!A51,'Summary and sign-off'!A50)</f>
        <v>Check - each entry provides sufficient information</v>
      </c>
      <c r="E56" s="112"/>
      <c r="F56" s="17"/>
    </row>
    <row r="57" spans="1:6" ht="10.5" customHeight="1" x14ac:dyDescent="0.25">
      <c r="A57" s="17"/>
      <c r="B57" s="19"/>
      <c r="C57" s="17"/>
      <c r="D57" s="17"/>
      <c r="E57" s="17"/>
      <c r="F57" s="17"/>
    </row>
    <row r="58" spans="1:6" ht="24.75" customHeight="1" x14ac:dyDescent="0.2">
      <c r="A58" s="115" t="s">
        <v>149</v>
      </c>
      <c r="B58" s="115"/>
      <c r="C58" s="115"/>
      <c r="D58" s="115"/>
      <c r="E58" s="115"/>
      <c r="F58" s="17"/>
    </row>
    <row r="59" spans="1:6" ht="27.25" customHeight="1" x14ac:dyDescent="0.2">
      <c r="A59" s="24" t="s">
        <v>69</v>
      </c>
      <c r="B59" s="24" t="s">
        <v>16</v>
      </c>
      <c r="C59" s="24" t="s">
        <v>150</v>
      </c>
      <c r="D59" s="24" t="s">
        <v>151</v>
      </c>
      <c r="E59" s="24" t="s">
        <v>73</v>
      </c>
      <c r="F59" s="28"/>
    </row>
    <row r="60" spans="1:6" s="2" customFormat="1" ht="13.15" x14ac:dyDescent="0.2">
      <c r="A60" s="93">
        <v>45502</v>
      </c>
      <c r="B60" s="94">
        <v>65.040000000000006</v>
      </c>
      <c r="C60" s="98" t="s">
        <v>152</v>
      </c>
      <c r="D60" s="95" t="s">
        <v>153</v>
      </c>
      <c r="E60" s="96" t="s">
        <v>154</v>
      </c>
      <c r="F60" s="30"/>
    </row>
    <row r="61" spans="1:6" s="2" customFormat="1" ht="13.15" x14ac:dyDescent="0.2">
      <c r="A61" s="93">
        <v>45504</v>
      </c>
      <c r="B61" s="94">
        <v>52.07</v>
      </c>
      <c r="C61" s="98" t="s">
        <v>152</v>
      </c>
      <c r="D61" s="95" t="s">
        <v>153</v>
      </c>
      <c r="E61" s="96" t="s">
        <v>155</v>
      </c>
      <c r="F61" s="30"/>
    </row>
    <row r="62" spans="1:6" s="2" customFormat="1" ht="13.15" x14ac:dyDescent="0.2">
      <c r="A62" s="93">
        <v>45510</v>
      </c>
      <c r="B62" s="94">
        <v>37.67</v>
      </c>
      <c r="C62" s="98" t="s">
        <v>156</v>
      </c>
      <c r="D62" s="95" t="s">
        <v>157</v>
      </c>
      <c r="E62" s="96" t="s">
        <v>114</v>
      </c>
      <c r="F62" s="30"/>
    </row>
    <row r="63" spans="1:6" s="2" customFormat="1" ht="13.15" x14ac:dyDescent="0.2">
      <c r="A63" s="93">
        <v>45511</v>
      </c>
      <c r="B63" s="94">
        <v>27.79</v>
      </c>
      <c r="C63" s="98" t="s">
        <v>156</v>
      </c>
      <c r="D63" s="95" t="s">
        <v>157</v>
      </c>
      <c r="E63" s="96" t="s">
        <v>158</v>
      </c>
      <c r="F63" s="30"/>
    </row>
    <row r="64" spans="1:6" s="2" customFormat="1" ht="13.15" x14ac:dyDescent="0.2">
      <c r="A64" s="93">
        <v>45519</v>
      </c>
      <c r="B64" s="94">
        <v>89.91</v>
      </c>
      <c r="C64" s="98" t="s">
        <v>156</v>
      </c>
      <c r="D64" s="95" t="s">
        <v>157</v>
      </c>
      <c r="E64" s="96" t="s">
        <v>117</v>
      </c>
      <c r="F64" s="30"/>
    </row>
    <row r="65" spans="1:6" s="2" customFormat="1" ht="13.15" x14ac:dyDescent="0.2">
      <c r="A65" s="93">
        <v>45520</v>
      </c>
      <c r="B65" s="94">
        <v>89.83</v>
      </c>
      <c r="C65" s="98" t="s">
        <v>156</v>
      </c>
      <c r="D65" s="95" t="s">
        <v>157</v>
      </c>
      <c r="E65" s="96" t="s">
        <v>117</v>
      </c>
      <c r="F65" s="30"/>
    </row>
    <row r="66" spans="1:6" s="2" customFormat="1" x14ac:dyDescent="0.2">
      <c r="A66" s="93">
        <v>45575</v>
      </c>
      <c r="B66" s="94">
        <v>131.63</v>
      </c>
      <c r="C66" s="98" t="s">
        <v>152</v>
      </c>
      <c r="D66" s="95" t="s">
        <v>153</v>
      </c>
      <c r="E66" s="96" t="s">
        <v>159</v>
      </c>
      <c r="F66" s="1"/>
    </row>
    <row r="67" spans="1:6" s="2" customFormat="1" x14ac:dyDescent="0.2">
      <c r="A67" s="93">
        <v>45580</v>
      </c>
      <c r="B67" s="94">
        <v>83.65</v>
      </c>
      <c r="C67" s="98" t="s">
        <v>156</v>
      </c>
      <c r="D67" s="95" t="s">
        <v>157</v>
      </c>
      <c r="E67" s="96" t="s">
        <v>117</v>
      </c>
      <c r="F67" s="1"/>
    </row>
    <row r="68" spans="1:6" s="2" customFormat="1" x14ac:dyDescent="0.2">
      <c r="A68" s="93">
        <v>45581</v>
      </c>
      <c r="B68" s="94">
        <v>86.61</v>
      </c>
      <c r="C68" s="98" t="s">
        <v>156</v>
      </c>
      <c r="D68" s="95" t="s">
        <v>157</v>
      </c>
      <c r="E68" s="96" t="s">
        <v>117</v>
      </c>
      <c r="F68" s="1"/>
    </row>
    <row r="69" spans="1:6" s="2" customFormat="1" x14ac:dyDescent="0.2">
      <c r="A69" s="93">
        <v>45583</v>
      </c>
      <c r="B69" s="94">
        <v>59.48</v>
      </c>
      <c r="C69" s="98" t="s">
        <v>152</v>
      </c>
      <c r="D69" s="95" t="s">
        <v>153</v>
      </c>
      <c r="E69" s="96" t="s">
        <v>155</v>
      </c>
      <c r="F69" s="1"/>
    </row>
    <row r="70" spans="1:6" s="2" customFormat="1" x14ac:dyDescent="0.2">
      <c r="A70" s="93">
        <v>45596</v>
      </c>
      <c r="B70" s="94">
        <v>29.29</v>
      </c>
      <c r="C70" s="98" t="s">
        <v>160</v>
      </c>
      <c r="D70" s="95" t="s">
        <v>161</v>
      </c>
      <c r="E70" s="96" t="s">
        <v>158</v>
      </c>
      <c r="F70" s="1"/>
    </row>
    <row r="71" spans="1:6" s="2" customFormat="1" x14ac:dyDescent="0.2">
      <c r="A71" s="93">
        <v>45596</v>
      </c>
      <c r="B71" s="94">
        <v>46.75</v>
      </c>
      <c r="C71" s="98" t="s">
        <v>156</v>
      </c>
      <c r="D71" s="95" t="s">
        <v>157</v>
      </c>
      <c r="E71" s="96" t="s">
        <v>114</v>
      </c>
      <c r="F71" s="1"/>
    </row>
    <row r="72" spans="1:6" s="2" customFormat="1" x14ac:dyDescent="0.2">
      <c r="A72" s="93">
        <v>45597</v>
      </c>
      <c r="B72" s="94">
        <v>26.31</v>
      </c>
      <c r="C72" s="98" t="s">
        <v>162</v>
      </c>
      <c r="D72" s="95" t="s">
        <v>116</v>
      </c>
      <c r="E72" s="96" t="s">
        <v>117</v>
      </c>
      <c r="F72" s="1"/>
    </row>
    <row r="73" spans="1:6" s="2" customFormat="1" x14ac:dyDescent="0.2">
      <c r="A73" s="93">
        <v>45597</v>
      </c>
      <c r="B73" s="94">
        <v>30.2</v>
      </c>
      <c r="C73" s="98" t="s">
        <v>156</v>
      </c>
      <c r="D73" s="95" t="s">
        <v>157</v>
      </c>
      <c r="E73" s="96" t="s">
        <v>158</v>
      </c>
      <c r="F73" s="1"/>
    </row>
    <row r="74" spans="1:6" s="2" customFormat="1" x14ac:dyDescent="0.2">
      <c r="A74" s="93">
        <v>45608</v>
      </c>
      <c r="B74" s="94">
        <v>39.659999999999997</v>
      </c>
      <c r="C74" s="98" t="s">
        <v>163</v>
      </c>
      <c r="D74" s="95" t="s">
        <v>153</v>
      </c>
      <c r="E74" s="96" t="s">
        <v>164</v>
      </c>
      <c r="F74" s="1"/>
    </row>
    <row r="75" spans="1:6" s="2" customFormat="1" x14ac:dyDescent="0.2">
      <c r="A75" s="93">
        <v>45628</v>
      </c>
      <c r="B75" s="94">
        <v>11.9</v>
      </c>
      <c r="C75" s="98" t="s">
        <v>165</v>
      </c>
      <c r="D75" s="95" t="s">
        <v>161</v>
      </c>
      <c r="E75" s="96" t="s">
        <v>117</v>
      </c>
      <c r="F75" s="1"/>
    </row>
    <row r="76" spans="1:6" s="2" customFormat="1" x14ac:dyDescent="0.2">
      <c r="A76" s="93">
        <v>45642</v>
      </c>
      <c r="B76" s="94">
        <v>39.65</v>
      </c>
      <c r="C76" s="98" t="s">
        <v>152</v>
      </c>
      <c r="D76" s="95" t="s">
        <v>166</v>
      </c>
      <c r="E76" s="96" t="s">
        <v>117</v>
      </c>
      <c r="F76" s="1"/>
    </row>
    <row r="77" spans="1:6" s="2" customFormat="1" x14ac:dyDescent="0.2">
      <c r="A77" s="93">
        <v>45687</v>
      </c>
      <c r="B77" s="94">
        <v>69.23</v>
      </c>
      <c r="C77" s="98" t="s">
        <v>152</v>
      </c>
      <c r="D77" s="95" t="s">
        <v>153</v>
      </c>
      <c r="E77" s="96" t="s">
        <v>164</v>
      </c>
      <c r="F77" s="1"/>
    </row>
    <row r="78" spans="1:6" s="2" customFormat="1" x14ac:dyDescent="0.2">
      <c r="A78" s="93">
        <v>45742</v>
      </c>
      <c r="B78" s="94">
        <v>32.24</v>
      </c>
      <c r="C78" s="98" t="s">
        <v>160</v>
      </c>
      <c r="D78" s="95" t="s">
        <v>157</v>
      </c>
      <c r="E78" s="96" t="s">
        <v>158</v>
      </c>
      <c r="F78" s="1"/>
    </row>
    <row r="79" spans="1:6" s="2" customFormat="1" x14ac:dyDescent="0.2">
      <c r="A79" s="93">
        <v>45807</v>
      </c>
      <c r="B79" s="94">
        <v>37.1</v>
      </c>
      <c r="C79" s="98" t="s">
        <v>160</v>
      </c>
      <c r="D79" s="95" t="s">
        <v>161</v>
      </c>
      <c r="E79" s="96" t="s">
        <v>117</v>
      </c>
      <c r="F79" s="1"/>
    </row>
    <row r="80" spans="1:6" s="2" customFormat="1" x14ac:dyDescent="0.2">
      <c r="A80" s="93">
        <v>45825</v>
      </c>
      <c r="B80" s="94">
        <v>7.69</v>
      </c>
      <c r="C80" s="98" t="s">
        <v>165</v>
      </c>
      <c r="D80" s="95" t="s">
        <v>161</v>
      </c>
      <c r="E80" s="96" t="s">
        <v>117</v>
      </c>
      <c r="F80" s="1"/>
    </row>
    <row r="81" spans="1:6" s="2" customFormat="1" ht="13.15" x14ac:dyDescent="0.2">
      <c r="A81" s="54" t="s">
        <v>167</v>
      </c>
      <c r="B81" s="55">
        <f>SUM(B60:B80)</f>
        <v>1093.6999999999998</v>
      </c>
      <c r="C81" s="104" t="str">
        <f>IF(SUBTOTAL(3,B39:B80)=SUBTOTAL(103,B39:B80),'Summary and sign-off'!$A$48,'Summary and sign-off'!$A$49)</f>
        <v>Check - there are no hidden rows with data</v>
      </c>
      <c r="D81" s="112">
        <f>IF('Summary and sign-off'!F73='Summary and sign-off'!F71,'Summary and sign-off'!A68,'Summary and sign-off'!A67)</f>
        <v>0</v>
      </c>
      <c r="E81" s="112"/>
      <c r="F81" s="1"/>
    </row>
    <row r="82" spans="1:6" ht="34.450000000000003" customHeight="1" x14ac:dyDescent="0.2">
      <c r="A82" s="31" t="s">
        <v>168</v>
      </c>
      <c r="B82" s="43">
        <f>SUM(B81,B56,B22)</f>
        <v>9775.64</v>
      </c>
      <c r="C82" s="32"/>
      <c r="D82" s="32"/>
      <c r="E82" s="32"/>
      <c r="F82" s="17"/>
    </row>
    <row r="83" spans="1:6" ht="13.15" x14ac:dyDescent="0.25">
      <c r="A83" s="17"/>
      <c r="B83" s="19"/>
      <c r="C83" s="17"/>
      <c r="D83" s="17"/>
      <c r="E83" s="17"/>
      <c r="F83" s="17"/>
    </row>
    <row r="84" spans="1:6" ht="13.15" x14ac:dyDescent="0.25">
      <c r="A84" s="18" t="s">
        <v>28</v>
      </c>
      <c r="B84" s="19"/>
      <c r="C84" s="17"/>
      <c r="D84" s="17"/>
      <c r="E84" s="17"/>
      <c r="F84" s="17"/>
    </row>
    <row r="85" spans="1:6" ht="12.7" customHeight="1" x14ac:dyDescent="0.2">
      <c r="A85" s="20" t="s">
        <v>169</v>
      </c>
      <c r="F85" s="17"/>
    </row>
    <row r="86" spans="1:6" ht="13" customHeight="1" x14ac:dyDescent="0.2">
      <c r="A86" s="20" t="s">
        <v>170</v>
      </c>
      <c r="B86" s="17"/>
      <c r="D86" s="17"/>
      <c r="F86" s="17"/>
    </row>
    <row r="87" spans="1:6" x14ac:dyDescent="0.2">
      <c r="A87" s="20" t="s">
        <v>171</v>
      </c>
      <c r="F87" s="17"/>
    </row>
    <row r="88" spans="1:6" ht="13.15" x14ac:dyDescent="0.25">
      <c r="A88" s="20" t="s">
        <v>30</v>
      </c>
      <c r="B88" s="19"/>
      <c r="C88" s="17"/>
      <c r="D88" s="17"/>
      <c r="E88" s="17"/>
      <c r="F88" s="17"/>
    </row>
    <row r="89" spans="1:6" ht="13" customHeight="1" x14ac:dyDescent="0.2">
      <c r="A89" s="20" t="s">
        <v>172</v>
      </c>
      <c r="B89" s="17"/>
      <c r="D89" s="17"/>
      <c r="F89" s="17"/>
    </row>
    <row r="90" spans="1:6" x14ac:dyDescent="0.2">
      <c r="A90" s="20" t="s">
        <v>173</v>
      </c>
      <c r="F90" s="17"/>
    </row>
    <row r="91" spans="1:6" x14ac:dyDescent="0.2">
      <c r="A91" s="20" t="s">
        <v>174</v>
      </c>
      <c r="B91" s="20"/>
      <c r="C91" s="20"/>
      <c r="D91" s="20"/>
      <c r="F91" s="17"/>
    </row>
    <row r="92" spans="1:6" x14ac:dyDescent="0.2">
      <c r="A92" s="26"/>
      <c r="B92" s="17"/>
      <c r="C92" s="17"/>
      <c r="D92" s="17"/>
      <c r="E92" s="17"/>
      <c r="F92" s="17"/>
    </row>
    <row r="93" spans="1:6" hidden="1" x14ac:dyDescent="0.2">
      <c r="A93" s="26"/>
      <c r="B93" s="17"/>
      <c r="C93" s="17"/>
      <c r="D93" s="17"/>
      <c r="E93" s="17"/>
      <c r="F93" s="17"/>
    </row>
    <row r="94" spans="1:6" x14ac:dyDescent="0.2"/>
    <row r="95" spans="1:6" x14ac:dyDescent="0.2"/>
    <row r="96" spans="1:6" x14ac:dyDescent="0.2"/>
    <row r="97" spans="1:6" x14ac:dyDescent="0.2"/>
    <row r="98" spans="1:6" ht="12.7" hidden="1" customHeight="1" x14ac:dyDescent="0.2"/>
    <row r="99" spans="1:6" x14ac:dyDescent="0.2"/>
    <row r="100" spans="1:6" x14ac:dyDescent="0.2"/>
    <row r="101" spans="1:6" hidden="1" x14ac:dyDescent="0.2">
      <c r="A101" s="26"/>
      <c r="B101" s="17"/>
      <c r="C101" s="17"/>
      <c r="D101" s="17"/>
      <c r="E101" s="17"/>
      <c r="F101" s="17"/>
    </row>
    <row r="102" spans="1:6" hidden="1" x14ac:dyDescent="0.2">
      <c r="A102" s="26"/>
      <c r="B102" s="17"/>
      <c r="C102" s="17"/>
      <c r="D102" s="17"/>
      <c r="E102" s="17"/>
      <c r="F102" s="17"/>
    </row>
    <row r="103" spans="1:6" hidden="1" x14ac:dyDescent="0.2">
      <c r="A103" s="26"/>
      <c r="B103" s="17"/>
      <c r="C103" s="17"/>
      <c r="D103" s="17"/>
      <c r="E103" s="17"/>
      <c r="F103" s="17"/>
    </row>
    <row r="104" spans="1:6" hidden="1" x14ac:dyDescent="0.2">
      <c r="A104" s="26"/>
      <c r="B104" s="17"/>
      <c r="C104" s="17"/>
      <c r="D104" s="17"/>
      <c r="E104" s="17"/>
      <c r="F104" s="17"/>
    </row>
    <row r="105" spans="1:6" hidden="1" x14ac:dyDescent="0.2">
      <c r="A105" s="26"/>
      <c r="B105" s="17"/>
      <c r="C105" s="17"/>
      <c r="D105" s="17"/>
      <c r="E105" s="17"/>
      <c r="F105" s="17"/>
    </row>
    <row r="106" spans="1:6" x14ac:dyDescent="0.2"/>
    <row r="107" spans="1:6" x14ac:dyDescent="0.2"/>
    <row r="108" spans="1:6" x14ac:dyDescent="0.2"/>
    <row r="109" spans="1:6" x14ac:dyDescent="0.2"/>
    <row r="110" spans="1:6" x14ac:dyDescent="0.2"/>
    <row r="111" spans="1:6" x14ac:dyDescent="0.2"/>
    <row r="112" spans="1:6"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sheetData>
  <sheetProtection algorithmName="SHA-512" hashValue="9mwAIG5Fdhec6Fqg5ugHn1xcjWs8F6f4jsEhCxB4uDdWXgOs/G7ojktGhRotfw7PuPWV8X1QEo7Uquy6MW3iNA==" saltValue="Dwynz7NTSlc6iIEwP8IsIg==" spinCount="100000" sheet="1" formatCells="0" formatRows="0" insertColumns="0" insertRows="0" deleteRows="0"/>
  <mergeCells count="15">
    <mergeCell ref="D81:E81"/>
    <mergeCell ref="B7:E7"/>
    <mergeCell ref="B5:E5"/>
    <mergeCell ref="A1:E1"/>
    <mergeCell ref="A24:E24"/>
    <mergeCell ref="A58:E58"/>
    <mergeCell ref="B2:E2"/>
    <mergeCell ref="B3:E3"/>
    <mergeCell ref="B4:E4"/>
    <mergeCell ref="A8:E8"/>
    <mergeCell ref="A9:E9"/>
    <mergeCell ref="B6:E6"/>
    <mergeCell ref="D22:E22"/>
    <mergeCell ref="D56:E56"/>
    <mergeCell ref="A10:E10"/>
  </mergeCells>
  <phoneticPr fontId="30" type="noConversion"/>
  <dataValidations xWindow="439" yWindow="923"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2 A21 A60:A80 A26:A55"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59 A11 A25"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20"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xWindow="439" yWindow="923"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B12:B21 B55 B60:B80 B26:B53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topLeftCell="A5" zoomScaleNormal="100" workbookViewId="0">
      <selection activeCell="A16" sqref="A16:A21"/>
    </sheetView>
  </sheetViews>
  <sheetFormatPr defaultColWidth="0" defaultRowHeight="12.55" zeroHeight="1" x14ac:dyDescent="0.2"/>
  <cols>
    <col min="1" max="1" width="35.6640625" customWidth="1"/>
    <col min="2" max="2" width="14.33203125" customWidth="1"/>
    <col min="3" max="3" width="71.33203125" customWidth="1"/>
    <col min="4" max="4" width="50" customWidth="1"/>
    <col min="5" max="5" width="21.33203125" customWidth="1"/>
    <col min="6" max="6" width="39.33203125" customWidth="1"/>
    <col min="7" max="10" width="9.109375" hidden="1" customWidth="1"/>
    <col min="11" max="13" width="0" hidden="1" customWidth="1"/>
  </cols>
  <sheetData>
    <row r="1" spans="1:6" ht="26.3" customHeight="1" x14ac:dyDescent="0.2">
      <c r="A1" s="114" t="s">
        <v>175</v>
      </c>
      <c r="B1" s="114"/>
      <c r="C1" s="114"/>
      <c r="D1" s="114"/>
      <c r="E1" s="114"/>
    </row>
    <row r="2" spans="1:6" ht="21.15" customHeight="1" x14ac:dyDescent="0.2">
      <c r="A2" s="3" t="s">
        <v>61</v>
      </c>
      <c r="B2" s="113" t="str">
        <f>'Summary and sign-off'!B2:F2</f>
        <v>Aroturuki Tamariki</v>
      </c>
      <c r="C2" s="113"/>
      <c r="D2" s="113"/>
      <c r="E2" s="113"/>
    </row>
    <row r="3" spans="1:6" ht="30.05" x14ac:dyDescent="0.2">
      <c r="A3" s="3" t="s">
        <v>62</v>
      </c>
      <c r="B3" s="113" t="str">
        <f>'Summary and sign-off'!B3:F3</f>
        <v>Arran Jones</v>
      </c>
      <c r="C3" s="113"/>
      <c r="D3" s="113"/>
      <c r="E3" s="113"/>
    </row>
    <row r="4" spans="1:6" ht="21.15" customHeight="1" x14ac:dyDescent="0.2">
      <c r="A4" s="3" t="s">
        <v>63</v>
      </c>
      <c r="B4" s="113">
        <f>'Summary and sign-off'!B4:F4</f>
        <v>45474</v>
      </c>
      <c r="C4" s="113"/>
      <c r="D4" s="113"/>
      <c r="E4" s="113"/>
    </row>
    <row r="5" spans="1:6" ht="21.15" customHeight="1" x14ac:dyDescent="0.2">
      <c r="A5" s="3" t="s">
        <v>64</v>
      </c>
      <c r="B5" s="113">
        <f>'Summary and sign-off'!B5:F5</f>
        <v>45838</v>
      </c>
      <c r="C5" s="113"/>
      <c r="D5" s="113"/>
      <c r="E5" s="113"/>
    </row>
    <row r="6" spans="1:6" ht="21.15" customHeight="1" x14ac:dyDescent="0.2">
      <c r="A6" s="3" t="s">
        <v>65</v>
      </c>
      <c r="B6" s="107" t="s">
        <v>21</v>
      </c>
      <c r="C6" s="107"/>
      <c r="D6" s="107"/>
      <c r="E6" s="107"/>
    </row>
    <row r="7" spans="1:6" ht="21.15" customHeight="1" x14ac:dyDescent="0.2">
      <c r="A7" s="3" t="s">
        <v>9</v>
      </c>
      <c r="B7" s="107" t="s">
        <v>33</v>
      </c>
      <c r="C7" s="107"/>
      <c r="D7" s="107"/>
      <c r="E7" s="107"/>
    </row>
    <row r="8" spans="1:6" ht="35.4" customHeight="1" x14ac:dyDescent="0.25">
      <c r="A8" s="123" t="s">
        <v>176</v>
      </c>
      <c r="B8" s="123"/>
      <c r="C8" s="124"/>
      <c r="D8" s="124"/>
      <c r="E8" s="124"/>
      <c r="F8" s="27"/>
    </row>
    <row r="9" spans="1:6" ht="35.4" customHeight="1" x14ac:dyDescent="0.25">
      <c r="A9" s="121" t="s">
        <v>177</v>
      </c>
      <c r="B9" s="122"/>
      <c r="C9" s="122"/>
      <c r="D9" s="122"/>
      <c r="E9" s="122"/>
      <c r="F9" s="27"/>
    </row>
    <row r="10" spans="1:6" ht="27.25" customHeight="1" x14ac:dyDescent="0.2">
      <c r="A10" s="24" t="s">
        <v>178</v>
      </c>
      <c r="B10" s="24" t="s">
        <v>16</v>
      </c>
      <c r="C10" s="24" t="s">
        <v>179</v>
      </c>
      <c r="D10" s="24" t="s">
        <v>180</v>
      </c>
      <c r="E10" s="24" t="s">
        <v>73</v>
      </c>
      <c r="F10" s="20"/>
    </row>
    <row r="11" spans="1:6" s="2" customFormat="1" x14ac:dyDescent="0.2">
      <c r="A11" s="93">
        <v>45502</v>
      </c>
      <c r="B11" s="94">
        <v>36.520000000000003</v>
      </c>
      <c r="C11" s="98" t="s">
        <v>181</v>
      </c>
      <c r="D11" s="98" t="s">
        <v>182</v>
      </c>
      <c r="E11" s="99" t="s">
        <v>117</v>
      </c>
    </row>
    <row r="12" spans="1:6" s="2" customFormat="1" x14ac:dyDescent="0.2">
      <c r="A12" s="93">
        <v>45504</v>
      </c>
      <c r="B12" s="94">
        <v>25.19</v>
      </c>
      <c r="C12" s="98" t="s">
        <v>181</v>
      </c>
      <c r="D12" s="98" t="s">
        <v>182</v>
      </c>
      <c r="E12" s="99" t="s">
        <v>117</v>
      </c>
    </row>
    <row r="13" spans="1:6" s="2" customFormat="1" ht="11.3" customHeight="1" x14ac:dyDescent="0.2">
      <c r="A13" s="93">
        <v>45583</v>
      </c>
      <c r="B13" s="94">
        <v>41.74</v>
      </c>
      <c r="C13" s="98" t="s">
        <v>181</v>
      </c>
      <c r="D13" s="98" t="s">
        <v>182</v>
      </c>
      <c r="E13" s="99" t="s">
        <v>117</v>
      </c>
    </row>
    <row r="14" spans="1:6" ht="34.450000000000003" customHeight="1" x14ac:dyDescent="0.2">
      <c r="A14" s="39" t="s">
        <v>183</v>
      </c>
      <c r="B14" s="47">
        <f>SUM(B11:B13)</f>
        <v>103.45000000000002</v>
      </c>
      <c r="C14" s="53" t="str">
        <f>IF(SUBTOTAL(3,B11:B13)=SUBTOTAL(103,B11:B13),'Summary and sign-off'!$A$48,'Summary and sign-off'!$A$49)</f>
        <v>Check - there are no hidden rows with data</v>
      </c>
      <c r="D14" s="112" t="str">
        <f>IF('Summary and sign-off'!F58='Summary and sign-off'!F54,'Summary and sign-off'!A51,'Summary and sign-off'!A50)</f>
        <v>Check - each entry provides sufficient information</v>
      </c>
      <c r="E14" s="112"/>
      <c r="F14" s="2"/>
    </row>
    <row r="15" spans="1:6" ht="13.15" x14ac:dyDescent="0.25">
      <c r="A15" s="18"/>
      <c r="B15" s="17"/>
      <c r="C15" s="17"/>
      <c r="D15" s="17"/>
      <c r="E15" s="17"/>
    </row>
    <row r="16" spans="1:6" ht="13.15" x14ac:dyDescent="0.25">
      <c r="A16" s="18"/>
      <c r="B16" s="19"/>
      <c r="C16" s="17"/>
      <c r="D16" s="17"/>
      <c r="E16" s="17"/>
    </row>
    <row r="17" spans="1:6" ht="12.7" customHeight="1" x14ac:dyDescent="0.2">
      <c r="A17" s="20"/>
      <c r="B17" s="20"/>
      <c r="C17" s="20"/>
      <c r="D17" s="20"/>
      <c r="E17" s="20"/>
    </row>
    <row r="18" spans="1:6" x14ac:dyDescent="0.2">
      <c r="A18" s="20"/>
      <c r="B18" s="20"/>
      <c r="C18" s="28"/>
      <c r="D18" s="28"/>
      <c r="E18" s="28"/>
    </row>
    <row r="19" spans="1:6" ht="13.15" x14ac:dyDescent="0.25">
      <c r="A19" s="20"/>
      <c r="B19" s="19"/>
      <c r="C19" s="17"/>
      <c r="D19" s="17"/>
      <c r="E19" s="17"/>
      <c r="F19" s="17"/>
    </row>
    <row r="20" spans="1:6" x14ac:dyDescent="0.2">
      <c r="A20" s="20"/>
      <c r="B20" s="20"/>
      <c r="C20" s="28"/>
      <c r="D20" s="28"/>
      <c r="E20" s="28"/>
    </row>
    <row r="21" spans="1:6" ht="12.7" customHeight="1" x14ac:dyDescent="0.2">
      <c r="A21" s="20"/>
      <c r="B21" s="20"/>
      <c r="C21" s="22"/>
      <c r="D21" s="22"/>
      <c r="E21" s="22"/>
    </row>
    <row r="22" spans="1:6" x14ac:dyDescent="0.2">
      <c r="A22" s="17"/>
      <c r="B22" s="17"/>
      <c r="C22" s="17"/>
      <c r="D22" s="17"/>
      <c r="E22" s="17"/>
    </row>
    <row r="23" spans="1:6" x14ac:dyDescent="0.2"/>
    <row r="24" spans="1:6" x14ac:dyDescent="0.2"/>
    <row r="25" spans="1:6" x14ac:dyDescent="0.2"/>
    <row r="26" spans="1:6" x14ac:dyDescent="0.2"/>
    <row r="27" spans="1:6" x14ac:dyDescent="0.2"/>
    <row r="28" spans="1:6" x14ac:dyDescent="0.2"/>
    <row r="29" spans="1:6" x14ac:dyDescent="0.2"/>
    <row r="30" spans="1:6" x14ac:dyDescent="0.2"/>
    <row r="31" spans="1:6" x14ac:dyDescent="0.2"/>
    <row r="32" spans="1:6" x14ac:dyDescent="0.2"/>
    <row r="33" x14ac:dyDescent="0.2"/>
  </sheetData>
  <sheetProtection algorithmName="SHA-512" hashValue="cWQg92oAxKc6+GgHYG0TKtfZ3jFP1JGY7ED9il+suV6DcL/m2yrnEjMmWy2mN7Kmaai6dmjoAtyHzg9onnlADA==" saltValue="yIppnu8dI9XA9nIICHMIzg==" spinCount="100000" sheet="1" formatCells="0" insertRows="0" deleteRows="0"/>
  <mergeCells count="10">
    <mergeCell ref="D14:E14"/>
    <mergeCell ref="B6:E6"/>
    <mergeCell ref="B5:E5"/>
    <mergeCell ref="A1:E1"/>
    <mergeCell ref="A9:E9"/>
    <mergeCell ref="B2:E2"/>
    <mergeCell ref="B3:E3"/>
    <mergeCell ref="B4:E4"/>
    <mergeCell ref="A8:E8"/>
    <mergeCell ref="B7:E7"/>
  </mergeCells>
  <dataValidations count="2">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3" xr:uid="{A095A582-719B-4367-8EF1-DAF0E99EC742}">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71"/>
  <sheetViews>
    <sheetView topLeftCell="A7" zoomScaleNormal="100" workbookViewId="0">
      <selection activeCell="A8" sqref="A8:E8"/>
    </sheetView>
  </sheetViews>
  <sheetFormatPr defaultColWidth="0" defaultRowHeight="12.55" zeroHeight="1" x14ac:dyDescent="0.2"/>
  <cols>
    <col min="1" max="1" width="35.6640625" customWidth="1"/>
    <col min="2" max="2" width="14.33203125" customWidth="1"/>
    <col min="3" max="3" width="71.33203125" customWidth="1"/>
    <col min="4" max="4" width="50" customWidth="1"/>
    <col min="5" max="5" width="21.33203125" customWidth="1"/>
    <col min="6" max="6" width="36.88671875" customWidth="1"/>
    <col min="7" max="10" width="9.109375" hidden="1" customWidth="1"/>
    <col min="11" max="13" width="0" hidden="1" customWidth="1"/>
    <col min="14" max="16384" width="9.109375" hidden="1"/>
  </cols>
  <sheetData>
    <row r="1" spans="1:6" ht="26.3" customHeight="1" x14ac:dyDescent="0.2">
      <c r="A1" s="114" t="s">
        <v>175</v>
      </c>
      <c r="B1" s="114"/>
      <c r="C1" s="114"/>
      <c r="D1" s="114"/>
      <c r="E1" s="114"/>
    </row>
    <row r="2" spans="1:6" ht="21.15" customHeight="1" x14ac:dyDescent="0.2">
      <c r="A2" s="3" t="s">
        <v>61</v>
      </c>
      <c r="B2" s="113" t="str">
        <f>'Summary and sign-off'!B2:F2</f>
        <v>Aroturuki Tamariki</v>
      </c>
      <c r="C2" s="113"/>
      <c r="D2" s="113"/>
      <c r="E2" s="113"/>
    </row>
    <row r="3" spans="1:6" ht="30.05" x14ac:dyDescent="0.2">
      <c r="A3" s="3" t="s">
        <v>184</v>
      </c>
      <c r="B3" s="113" t="str">
        <f>'Summary and sign-off'!B3:F3</f>
        <v>Arran Jones</v>
      </c>
      <c r="C3" s="113"/>
      <c r="D3" s="113"/>
      <c r="E3" s="113"/>
    </row>
    <row r="4" spans="1:6" ht="21.15" customHeight="1" x14ac:dyDescent="0.2">
      <c r="A4" s="3" t="s">
        <v>63</v>
      </c>
      <c r="B4" s="113">
        <f>'Summary and sign-off'!B4:F4</f>
        <v>45474</v>
      </c>
      <c r="C4" s="113"/>
      <c r="D4" s="113"/>
      <c r="E4" s="113"/>
    </row>
    <row r="5" spans="1:6" ht="21.15" customHeight="1" x14ac:dyDescent="0.2">
      <c r="A5" s="3" t="s">
        <v>64</v>
      </c>
      <c r="B5" s="113">
        <f>'Summary and sign-off'!B5:F5</f>
        <v>45838</v>
      </c>
      <c r="C5" s="113"/>
      <c r="D5" s="113"/>
      <c r="E5" s="113"/>
    </row>
    <row r="6" spans="1:6" ht="21.15" customHeight="1" x14ac:dyDescent="0.2">
      <c r="A6" s="3" t="s">
        <v>65</v>
      </c>
      <c r="B6" s="107" t="s">
        <v>21</v>
      </c>
      <c r="C6" s="107"/>
      <c r="D6" s="107"/>
      <c r="E6" s="107"/>
      <c r="F6" s="23"/>
    </row>
    <row r="7" spans="1:6" ht="21.15" customHeight="1" x14ac:dyDescent="0.2">
      <c r="A7" s="3" t="s">
        <v>9</v>
      </c>
      <c r="B7" s="107" t="s">
        <v>33</v>
      </c>
      <c r="C7" s="107"/>
      <c r="D7" s="107"/>
      <c r="E7" s="107"/>
      <c r="F7" s="23"/>
    </row>
    <row r="8" spans="1:6" ht="35.4" customHeight="1" x14ac:dyDescent="0.2">
      <c r="A8" s="117" t="s">
        <v>185</v>
      </c>
      <c r="B8" s="117"/>
      <c r="C8" s="124"/>
      <c r="D8" s="124"/>
      <c r="E8" s="124"/>
    </row>
    <row r="9" spans="1:6" ht="35.4" customHeight="1" x14ac:dyDescent="0.2">
      <c r="A9" s="125" t="s">
        <v>186</v>
      </c>
      <c r="B9" s="126"/>
      <c r="C9" s="126"/>
      <c r="D9" s="126"/>
      <c r="E9" s="126"/>
    </row>
    <row r="10" spans="1:6" ht="27.25" customHeight="1" x14ac:dyDescent="0.2">
      <c r="A10" s="24" t="s">
        <v>69</v>
      </c>
      <c r="B10" s="24" t="s">
        <v>16</v>
      </c>
      <c r="C10" s="24" t="s">
        <v>187</v>
      </c>
      <c r="D10" s="24" t="s">
        <v>188</v>
      </c>
      <c r="E10" s="24" t="s">
        <v>73</v>
      </c>
      <c r="F10" s="20"/>
    </row>
    <row r="11" spans="1:6" s="2" customFormat="1" hidden="1" x14ac:dyDescent="0.2">
      <c r="A11" s="79"/>
      <c r="B11" s="78"/>
      <c r="C11" s="80"/>
      <c r="D11" s="80"/>
      <c r="E11" s="81"/>
    </row>
    <row r="12" spans="1:6" s="2" customFormat="1" x14ac:dyDescent="0.2">
      <c r="A12" s="97">
        <v>45502</v>
      </c>
      <c r="B12" s="94">
        <v>33.04</v>
      </c>
      <c r="C12" s="98" t="s">
        <v>189</v>
      </c>
      <c r="D12" s="98" t="s">
        <v>190</v>
      </c>
      <c r="E12" s="99" t="s">
        <v>117</v>
      </c>
    </row>
    <row r="13" spans="1:6" s="2" customFormat="1" x14ac:dyDescent="0.2">
      <c r="A13" s="97">
        <v>45510</v>
      </c>
      <c r="B13" s="94">
        <v>186.08</v>
      </c>
      <c r="C13" s="98" t="s">
        <v>191</v>
      </c>
      <c r="D13" s="98" t="s">
        <v>95</v>
      </c>
      <c r="E13" s="99" t="s">
        <v>114</v>
      </c>
    </row>
    <row r="14" spans="1:6" s="2" customFormat="1" x14ac:dyDescent="0.2">
      <c r="A14" s="97">
        <v>45504</v>
      </c>
      <c r="B14" s="94">
        <v>20.78</v>
      </c>
      <c r="C14" s="98" t="s">
        <v>192</v>
      </c>
      <c r="D14" s="98" t="s">
        <v>193</v>
      </c>
      <c r="E14" s="99"/>
    </row>
    <row r="15" spans="1:6" s="2" customFormat="1" x14ac:dyDescent="0.2">
      <c r="A15" s="97">
        <v>45534</v>
      </c>
      <c r="B15" s="94">
        <v>40.049999999999997</v>
      </c>
      <c r="C15" s="98" t="s">
        <v>192</v>
      </c>
      <c r="D15" s="98" t="s">
        <v>193</v>
      </c>
      <c r="E15" s="99"/>
    </row>
    <row r="16" spans="1:6" s="2" customFormat="1" x14ac:dyDescent="0.2">
      <c r="A16" s="97">
        <v>45565</v>
      </c>
      <c r="B16" s="94">
        <v>23.73</v>
      </c>
      <c r="C16" s="98" t="s">
        <v>192</v>
      </c>
      <c r="D16" s="98" t="s">
        <v>193</v>
      </c>
      <c r="E16" s="99"/>
    </row>
    <row r="17" spans="1:5" s="2" customFormat="1" x14ac:dyDescent="0.2">
      <c r="A17" s="97">
        <v>45596</v>
      </c>
      <c r="B17" s="94">
        <v>22.85</v>
      </c>
      <c r="C17" s="98" t="s">
        <v>192</v>
      </c>
      <c r="D17" s="98" t="s">
        <v>193</v>
      </c>
      <c r="E17" s="99"/>
    </row>
    <row r="18" spans="1:5" s="2" customFormat="1" x14ac:dyDescent="0.2">
      <c r="A18" s="97">
        <v>45626</v>
      </c>
      <c r="B18" s="94">
        <v>22.85</v>
      </c>
      <c r="C18" s="98" t="s">
        <v>192</v>
      </c>
      <c r="D18" s="98" t="s">
        <v>193</v>
      </c>
      <c r="E18" s="99"/>
    </row>
    <row r="19" spans="1:5" s="2" customFormat="1" x14ac:dyDescent="0.2">
      <c r="A19" s="97">
        <v>45657</v>
      </c>
      <c r="B19" s="94">
        <v>24.17</v>
      </c>
      <c r="C19" s="98" t="s">
        <v>192</v>
      </c>
      <c r="D19" s="98" t="s">
        <v>193</v>
      </c>
      <c r="E19" s="99"/>
    </row>
    <row r="20" spans="1:5" s="2" customFormat="1" x14ac:dyDescent="0.2">
      <c r="A20" s="97">
        <v>45688</v>
      </c>
      <c r="B20" s="94">
        <v>23.02</v>
      </c>
      <c r="C20" s="98" t="s">
        <v>192</v>
      </c>
      <c r="D20" s="98" t="s">
        <v>193</v>
      </c>
      <c r="E20" s="99"/>
    </row>
    <row r="21" spans="1:5" s="2" customFormat="1" x14ac:dyDescent="0.2">
      <c r="A21" s="97" t="s">
        <v>194</v>
      </c>
      <c r="B21" s="94">
        <v>1600</v>
      </c>
      <c r="C21" s="98" t="s">
        <v>195</v>
      </c>
      <c r="D21" s="98" t="s">
        <v>196</v>
      </c>
      <c r="E21" s="99" t="s">
        <v>87</v>
      </c>
    </row>
    <row r="22" spans="1:5" s="2" customFormat="1" x14ac:dyDescent="0.2">
      <c r="A22" s="97">
        <v>45716</v>
      </c>
      <c r="B22" s="94">
        <v>0.85</v>
      </c>
      <c r="C22" s="98" t="s">
        <v>192</v>
      </c>
      <c r="D22" s="98" t="s">
        <v>193</v>
      </c>
      <c r="E22" s="99"/>
    </row>
    <row r="23" spans="1:5" s="2" customFormat="1" x14ac:dyDescent="0.2">
      <c r="A23" s="97">
        <v>45716</v>
      </c>
      <c r="B23" s="94">
        <v>20.079999999999998</v>
      </c>
      <c r="C23" s="98" t="s">
        <v>192</v>
      </c>
      <c r="D23" s="98" t="s">
        <v>193</v>
      </c>
      <c r="E23" s="99"/>
    </row>
    <row r="24" spans="1:5" s="2" customFormat="1" x14ac:dyDescent="0.2">
      <c r="A24" s="97">
        <v>45747</v>
      </c>
      <c r="B24" s="94">
        <v>25.56</v>
      </c>
      <c r="C24" s="98" t="s">
        <v>192</v>
      </c>
      <c r="D24" s="98" t="s">
        <v>193</v>
      </c>
      <c r="E24" s="99"/>
    </row>
    <row r="25" spans="1:5" s="2" customFormat="1" x14ac:dyDescent="0.2">
      <c r="A25" s="97">
        <v>45777</v>
      </c>
      <c r="B25" s="94">
        <v>27.66</v>
      </c>
      <c r="C25" s="98" t="s">
        <v>192</v>
      </c>
      <c r="D25" s="98" t="s">
        <v>193</v>
      </c>
      <c r="E25" s="99"/>
    </row>
    <row r="26" spans="1:5" s="2" customFormat="1" x14ac:dyDescent="0.2">
      <c r="A26" s="97">
        <v>45808</v>
      </c>
      <c r="B26" s="94">
        <v>0.85</v>
      </c>
      <c r="C26" s="98" t="s">
        <v>192</v>
      </c>
      <c r="D26" s="98" t="s">
        <v>193</v>
      </c>
      <c r="E26" s="99"/>
    </row>
    <row r="27" spans="1:5" s="2" customFormat="1" x14ac:dyDescent="0.2">
      <c r="A27" s="97">
        <v>45806</v>
      </c>
      <c r="B27" s="94">
        <v>141.91</v>
      </c>
      <c r="C27" s="98" t="s">
        <v>197</v>
      </c>
      <c r="D27" s="98" t="s">
        <v>95</v>
      </c>
      <c r="E27" s="99" t="s">
        <v>147</v>
      </c>
    </row>
    <row r="28" spans="1:5" s="2" customFormat="1" x14ac:dyDescent="0.2">
      <c r="A28" s="97">
        <v>45838</v>
      </c>
      <c r="B28" s="94">
        <v>26.34</v>
      </c>
      <c r="C28" s="98" t="s">
        <v>192</v>
      </c>
      <c r="D28" s="98" t="s">
        <v>193</v>
      </c>
      <c r="E28" s="99"/>
    </row>
    <row r="29" spans="1:5" s="2" customFormat="1" hidden="1" x14ac:dyDescent="0.2">
      <c r="A29" s="79"/>
      <c r="B29" s="78"/>
      <c r="C29" s="80"/>
      <c r="D29" s="80"/>
      <c r="E29" s="81"/>
    </row>
    <row r="30" spans="1:5" ht="34.450000000000003" customHeight="1" x14ac:dyDescent="0.2">
      <c r="A30" s="39" t="s">
        <v>198</v>
      </c>
      <c r="B30" s="47">
        <f>SUM(B11:B29)</f>
        <v>2239.8199999999997</v>
      </c>
      <c r="C30" s="53" t="str">
        <f>IF(SUBTOTAL(3,B11:B29)=SUBTOTAL(103,B11:B29),'Summary and sign-off'!$A$48,'Summary and sign-off'!$A$49)</f>
        <v>Check - there are no hidden rows with data</v>
      </c>
      <c r="D30" s="112" t="str">
        <f>IF('Summary and sign-off'!F59='Summary and sign-off'!F54,'Summary and sign-off'!A51,'Summary and sign-off'!A50)</f>
        <v>Check - each entry provides sufficient information</v>
      </c>
      <c r="E30" s="112"/>
    </row>
    <row r="31" spans="1:5" ht="14.1" customHeight="1" x14ac:dyDescent="0.2">
      <c r="B31" s="17"/>
      <c r="C31" s="17"/>
      <c r="D31" s="17"/>
      <c r="E31" s="17"/>
    </row>
    <row r="32" spans="1:5" ht="13.15" x14ac:dyDescent="0.25">
      <c r="A32" s="18"/>
      <c r="B32" s="17"/>
      <c r="C32" s="17"/>
      <c r="D32" s="17"/>
      <c r="E32" s="17"/>
    </row>
    <row r="33" spans="1:6" ht="12.7" customHeight="1" x14ac:dyDescent="0.2">
      <c r="A33" s="20"/>
      <c r="B33" s="17"/>
      <c r="C33" s="17"/>
      <c r="D33" s="17"/>
      <c r="E33" s="17"/>
    </row>
    <row r="34" spans="1:6" ht="13.15" x14ac:dyDescent="0.25">
      <c r="A34" s="20"/>
      <c r="B34" s="19"/>
      <c r="C34" s="17"/>
      <c r="D34" s="17"/>
      <c r="E34" s="17"/>
      <c r="F34" s="17"/>
    </row>
    <row r="35" spans="1:6" x14ac:dyDescent="0.2">
      <c r="A35" s="20"/>
      <c r="C35" s="17"/>
      <c r="D35" s="17"/>
      <c r="E35" s="17"/>
      <c r="F35" s="17"/>
    </row>
    <row r="36" spans="1:6" ht="12.7" customHeight="1" x14ac:dyDescent="0.2">
      <c r="A36" s="20"/>
      <c r="B36" s="25"/>
      <c r="C36" s="22"/>
      <c r="D36" s="22"/>
      <c r="E36" s="22"/>
      <c r="F36" s="22"/>
    </row>
    <row r="37" spans="1:6" x14ac:dyDescent="0.2">
      <c r="B37" s="26"/>
      <c r="C37" s="17"/>
      <c r="D37" s="17"/>
      <c r="E37" s="17"/>
    </row>
    <row r="38" spans="1:6" hidden="1" x14ac:dyDescent="0.2">
      <c r="A38" s="17"/>
      <c r="B38" s="17"/>
      <c r="C38" s="17"/>
      <c r="D38" s="17"/>
    </row>
    <row r="39" spans="1:6" ht="12.7" hidden="1" customHeight="1" x14ac:dyDescent="0.2"/>
    <row r="40" spans="1:6" hidden="1" x14ac:dyDescent="0.2">
      <c r="A40" s="17"/>
      <c r="B40" s="17"/>
      <c r="C40" s="17"/>
      <c r="D40" s="17"/>
      <c r="E40" s="17"/>
    </row>
    <row r="41" spans="1:6" hidden="1" x14ac:dyDescent="0.2">
      <c r="A41" s="17"/>
      <c r="B41" s="17"/>
      <c r="C41" s="17"/>
      <c r="D41" s="17"/>
      <c r="E41" s="17"/>
    </row>
    <row r="42" spans="1:6" hidden="1" x14ac:dyDescent="0.2">
      <c r="A42" s="17"/>
      <c r="B42" s="17"/>
      <c r="C42" s="17"/>
      <c r="D42" s="17"/>
      <c r="E42" s="17"/>
    </row>
    <row r="43" spans="1:6" hidden="1" x14ac:dyDescent="0.2">
      <c r="A43" s="17"/>
      <c r="B43" s="17"/>
      <c r="C43" s="17"/>
      <c r="D43" s="17"/>
      <c r="E43" s="17"/>
    </row>
    <row r="44" spans="1:6" hidden="1" x14ac:dyDescent="0.2">
      <c r="A44" s="17"/>
      <c r="B44" s="17"/>
      <c r="C44" s="17"/>
      <c r="D44" s="17"/>
      <c r="E44" s="17"/>
    </row>
    <row r="45" spans="1:6" x14ac:dyDescent="0.2"/>
    <row r="46" spans="1:6" x14ac:dyDescent="0.2"/>
    <row r="47" spans="1:6" x14ac:dyDescent="0.2"/>
    <row r="48" spans="1:6"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sheetData>
  <sheetProtection algorithmName="SHA-512" hashValue="YE9kD+pYFY/iNbhY2gyDPglaOhWEFYe5yYx/k7iVMcIunlXOKYs2kTuliP7ukosDkToBxHfejoY+YqGz15TDsg==" saltValue="hjAvzcC0PDLtpNRYplIoqA==" spinCount="100000" sheet="1" formatCells="0" insertRows="0" deleteRows="0"/>
  <mergeCells count="10">
    <mergeCell ref="D30:E30"/>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9 A23 A25:A28"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22 A24"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 B29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topLeftCell="A2" zoomScaleNormal="100" workbookViewId="0">
      <selection activeCell="A19" sqref="A19:A26"/>
    </sheetView>
  </sheetViews>
  <sheetFormatPr defaultColWidth="0" defaultRowHeight="12.55" zeroHeight="1" x14ac:dyDescent="0.2"/>
  <cols>
    <col min="1" max="1" width="35.6640625" customWidth="1"/>
    <col min="2" max="2" width="46.88671875" customWidth="1"/>
    <col min="3" max="3" width="22.109375" customWidth="1"/>
    <col min="4" max="4" width="25.33203125" customWidth="1"/>
    <col min="5" max="6" width="35.6640625" customWidth="1"/>
    <col min="7" max="7" width="38" customWidth="1"/>
    <col min="8" max="10" width="9.109375" hidden="1" customWidth="1"/>
    <col min="11" max="15" width="0" hidden="1" customWidth="1"/>
  </cols>
  <sheetData>
    <row r="1" spans="1:7" ht="26.3" customHeight="1" x14ac:dyDescent="0.2">
      <c r="A1" s="114" t="s">
        <v>199</v>
      </c>
      <c r="B1" s="114"/>
      <c r="C1" s="114"/>
      <c r="D1" s="114"/>
      <c r="E1" s="114"/>
      <c r="F1" s="114"/>
    </row>
    <row r="2" spans="1:7" ht="21.15" customHeight="1" x14ac:dyDescent="0.2">
      <c r="A2" s="3" t="s">
        <v>61</v>
      </c>
      <c r="B2" s="113" t="str">
        <f>'Summary and sign-off'!B2:F2</f>
        <v>Aroturuki Tamariki</v>
      </c>
      <c r="C2" s="113"/>
      <c r="D2" s="113"/>
      <c r="E2" s="113"/>
      <c r="F2" s="113"/>
    </row>
    <row r="3" spans="1:7" ht="30.05" x14ac:dyDescent="0.2">
      <c r="A3" s="3" t="s">
        <v>62</v>
      </c>
      <c r="B3" s="113" t="str">
        <f>'Summary and sign-off'!B3:F3</f>
        <v>Arran Jones</v>
      </c>
      <c r="C3" s="113"/>
      <c r="D3" s="113"/>
      <c r="E3" s="113"/>
      <c r="F3" s="113"/>
    </row>
    <row r="4" spans="1:7" ht="21.15" customHeight="1" x14ac:dyDescent="0.2">
      <c r="A4" s="3" t="s">
        <v>63</v>
      </c>
      <c r="B4" s="113">
        <f>'Summary and sign-off'!B4:F4</f>
        <v>45474</v>
      </c>
      <c r="C4" s="113"/>
      <c r="D4" s="113"/>
      <c r="E4" s="113"/>
      <c r="F4" s="113"/>
    </row>
    <row r="5" spans="1:7" ht="21.15" customHeight="1" x14ac:dyDescent="0.2">
      <c r="A5" s="3" t="s">
        <v>64</v>
      </c>
      <c r="B5" s="113">
        <f>'Summary and sign-off'!B5:F5</f>
        <v>45838</v>
      </c>
      <c r="C5" s="113"/>
      <c r="D5" s="113"/>
      <c r="E5" s="113"/>
      <c r="F5" s="113"/>
    </row>
    <row r="6" spans="1:7" ht="21.15" customHeight="1" x14ac:dyDescent="0.2">
      <c r="A6" s="3" t="s">
        <v>200</v>
      </c>
      <c r="B6" s="107" t="s">
        <v>21</v>
      </c>
      <c r="C6" s="107"/>
      <c r="D6" s="107"/>
      <c r="E6" s="107"/>
      <c r="F6" s="107"/>
    </row>
    <row r="7" spans="1:7" ht="21.15" customHeight="1" x14ac:dyDescent="0.2">
      <c r="A7" s="3" t="s">
        <v>9</v>
      </c>
      <c r="B7" s="107" t="s">
        <v>33</v>
      </c>
      <c r="C7" s="107"/>
      <c r="D7" s="107"/>
      <c r="E7" s="107"/>
      <c r="F7" s="107"/>
    </row>
    <row r="8" spans="1:7" ht="36" customHeight="1" x14ac:dyDescent="0.2">
      <c r="A8" s="117" t="s">
        <v>201</v>
      </c>
      <c r="B8" s="117"/>
      <c r="C8" s="117"/>
      <c r="D8" s="117"/>
      <c r="E8" s="117"/>
      <c r="F8" s="117"/>
    </row>
    <row r="9" spans="1:7" ht="36" customHeight="1" x14ac:dyDescent="0.2">
      <c r="A9" s="125" t="s">
        <v>202</v>
      </c>
      <c r="B9" s="126"/>
      <c r="C9" s="126"/>
      <c r="D9" s="126"/>
      <c r="E9" s="126"/>
      <c r="F9" s="126"/>
    </row>
    <row r="10" spans="1:7" ht="39.15" customHeight="1" x14ac:dyDescent="0.2">
      <c r="A10" s="24" t="s">
        <v>69</v>
      </c>
      <c r="B10" s="88" t="s">
        <v>203</v>
      </c>
      <c r="C10" s="88" t="s">
        <v>204</v>
      </c>
      <c r="D10" s="88" t="s">
        <v>205</v>
      </c>
      <c r="E10" s="88" t="s">
        <v>206</v>
      </c>
      <c r="F10" s="88" t="s">
        <v>207</v>
      </c>
    </row>
    <row r="11" spans="1:7" s="2" customFormat="1" x14ac:dyDescent="0.2">
      <c r="A11" s="93" t="s">
        <v>208</v>
      </c>
      <c r="B11" s="98"/>
      <c r="C11" s="101"/>
      <c r="D11" s="98"/>
      <c r="E11" s="102"/>
      <c r="F11" s="99"/>
    </row>
    <row r="12" spans="1:7" s="2" customFormat="1" x14ac:dyDescent="0.2">
      <c r="A12" s="93"/>
      <c r="B12" s="100"/>
      <c r="C12" s="101"/>
      <c r="D12" s="100"/>
      <c r="E12" s="102"/>
      <c r="F12" s="103"/>
    </row>
    <row r="13" spans="1:7" s="2" customFormat="1" x14ac:dyDescent="0.2">
      <c r="A13" s="93"/>
      <c r="B13" s="100"/>
      <c r="C13" s="101"/>
      <c r="D13" s="100"/>
      <c r="E13" s="102"/>
      <c r="F13" s="103"/>
    </row>
    <row r="14" spans="1:7" s="2" customFormat="1" hidden="1" x14ac:dyDescent="0.2">
      <c r="A14" s="77"/>
      <c r="B14" s="80"/>
      <c r="C14" s="82"/>
      <c r="D14" s="80"/>
      <c r="E14" s="83"/>
      <c r="F14" s="81"/>
    </row>
    <row r="15" spans="1:7" ht="34.450000000000003" customHeight="1" x14ac:dyDescent="0.2">
      <c r="A15" s="89" t="s">
        <v>209</v>
      </c>
      <c r="B15" s="90" t="s">
        <v>210</v>
      </c>
      <c r="C15" s="91">
        <f>C16+C17</f>
        <v>0</v>
      </c>
      <c r="D15" s="92" t="str">
        <f>IF(SUBTOTAL(3,C11:C14)=SUBTOTAL(103,C11:C14),'Summary and sign-off'!$A$48,'Summary and sign-off'!$A$49)</f>
        <v>Check - there are no hidden rows with data</v>
      </c>
      <c r="E15" s="112" t="str">
        <f>IF('Summary and sign-off'!F60='Summary and sign-off'!F54,'Summary and sign-off'!A52,'Summary and sign-off'!A50)</f>
        <v>Check - each entry provides sufficient information</v>
      </c>
      <c r="F15" s="112"/>
      <c r="G15" s="2"/>
    </row>
    <row r="16" spans="1:7" ht="25.55" customHeight="1" x14ac:dyDescent="0.25">
      <c r="A16" s="40"/>
      <c r="B16" s="41" t="s">
        <v>47</v>
      </c>
      <c r="C16" s="42">
        <f>COUNTIF(C11:C14,'Summary and sign-off'!A45)</f>
        <v>0</v>
      </c>
      <c r="D16" s="14"/>
      <c r="E16" s="15"/>
      <c r="F16" s="16"/>
    </row>
    <row r="17" spans="1:6" ht="25.55" customHeight="1" x14ac:dyDescent="0.25">
      <c r="A17" s="40"/>
      <c r="B17" s="41" t="s">
        <v>48</v>
      </c>
      <c r="C17" s="42">
        <f>COUNTIF(C11:C14,'Summary and sign-off'!A46)</f>
        <v>0</v>
      </c>
      <c r="D17" s="14"/>
      <c r="E17" s="15"/>
      <c r="F17" s="16"/>
    </row>
    <row r="18" spans="1:6" ht="13.15" x14ac:dyDescent="0.25">
      <c r="A18" s="17"/>
      <c r="B18" s="18"/>
      <c r="C18" s="17"/>
      <c r="D18" s="19"/>
      <c r="E18" s="19"/>
      <c r="F18" s="17"/>
    </row>
    <row r="19" spans="1:6" ht="13.15" x14ac:dyDescent="0.25">
      <c r="A19" s="18"/>
      <c r="B19" s="18"/>
      <c r="C19" s="18"/>
      <c r="D19" s="18"/>
      <c r="E19" s="18"/>
      <c r="F19" s="18"/>
    </row>
    <row r="20" spans="1:6" ht="12.7" customHeight="1" x14ac:dyDescent="0.2">
      <c r="A20" s="20"/>
      <c r="B20" s="17"/>
      <c r="C20" s="17"/>
      <c r="D20" s="17"/>
      <c r="E20" s="17"/>
    </row>
    <row r="21" spans="1:6" ht="13.15" x14ac:dyDescent="0.25">
      <c r="A21" s="20"/>
      <c r="B21" s="19"/>
      <c r="C21" s="17"/>
      <c r="D21" s="17"/>
      <c r="E21" s="17"/>
      <c r="F21" s="17"/>
    </row>
    <row r="22" spans="1:6" ht="13.15" x14ac:dyDescent="0.25">
      <c r="A22" s="20"/>
      <c r="B22" s="21"/>
      <c r="C22" s="21"/>
      <c r="D22" s="21"/>
      <c r="E22" s="21"/>
      <c r="F22" s="21"/>
    </row>
    <row r="23" spans="1:6" ht="12.7" customHeight="1" x14ac:dyDescent="0.2">
      <c r="A23" s="20"/>
      <c r="B23" s="17"/>
      <c r="C23" s="17"/>
      <c r="D23" s="17"/>
      <c r="E23" s="17"/>
      <c r="F23" s="17"/>
    </row>
    <row r="24" spans="1:6" ht="13" customHeight="1" x14ac:dyDescent="0.2">
      <c r="A24" s="20"/>
      <c r="B24" s="17"/>
      <c r="C24" s="17"/>
      <c r="D24" s="17"/>
      <c r="E24" s="17"/>
      <c r="F24" s="17"/>
    </row>
    <row r="25" spans="1:6" x14ac:dyDescent="0.2">
      <c r="A25" s="20"/>
      <c r="C25" s="17"/>
      <c r="D25" s="17"/>
      <c r="E25" s="17"/>
      <c r="F25" s="17"/>
    </row>
    <row r="26" spans="1:6" ht="12.7" customHeight="1" x14ac:dyDescent="0.2">
      <c r="A26" s="20"/>
      <c r="B26" s="20"/>
      <c r="C26" s="22"/>
      <c r="D26" s="22"/>
      <c r="E26" s="22"/>
      <c r="F26" s="22"/>
    </row>
    <row r="27" spans="1:6" ht="12.7" customHeight="1" x14ac:dyDescent="0.2">
      <c r="A27" s="20"/>
      <c r="B27" s="20"/>
      <c r="C27" s="22"/>
      <c r="D27" s="22"/>
      <c r="E27" s="22"/>
      <c r="F27" s="22"/>
    </row>
    <row r="28" spans="1:6" ht="12.7" hidden="1" customHeight="1" x14ac:dyDescent="0.2">
      <c r="A28" s="20"/>
      <c r="B28" s="20"/>
      <c r="C28" s="22"/>
      <c r="D28" s="22"/>
      <c r="E28" s="22"/>
      <c r="F28" s="22"/>
    </row>
    <row r="29" spans="1:6" x14ac:dyDescent="0.2"/>
    <row r="30" spans="1:6" x14ac:dyDescent="0.2"/>
    <row r="31" spans="1:6" ht="13.15" hidden="1" x14ac:dyDescent="0.25">
      <c r="A31" s="18"/>
      <c r="B31" s="18"/>
      <c r="C31" s="18"/>
      <c r="D31" s="18"/>
      <c r="E31" s="18"/>
      <c r="F31" s="18"/>
    </row>
    <row r="32" spans="1:6" ht="13.15" hidden="1" x14ac:dyDescent="0.25">
      <c r="A32" s="18"/>
      <c r="B32" s="18"/>
      <c r="C32" s="18"/>
      <c r="D32" s="18"/>
      <c r="E32" s="18"/>
      <c r="F32" s="18"/>
    </row>
    <row r="33" spans="1:6" ht="13.15" hidden="1" x14ac:dyDescent="0.25">
      <c r="A33" s="18"/>
      <c r="B33" s="18"/>
      <c r="C33" s="18"/>
      <c r="D33" s="18"/>
      <c r="E33" s="18"/>
      <c r="F33" s="18"/>
    </row>
    <row r="34" spans="1:6" ht="13.15" hidden="1" x14ac:dyDescent="0.25">
      <c r="A34" s="18"/>
      <c r="B34" s="18"/>
      <c r="C34" s="18"/>
      <c r="D34" s="18"/>
      <c r="E34" s="18"/>
      <c r="F34" s="18"/>
    </row>
    <row r="35" spans="1:6" ht="13.15" hidden="1" x14ac:dyDescent="0.25">
      <c r="A35" s="18"/>
      <c r="B35" s="18"/>
      <c r="C35" s="18"/>
      <c r="D35" s="18"/>
      <c r="E35" s="18"/>
      <c r="F35" s="18"/>
    </row>
    <row r="36" spans="1:6" x14ac:dyDescent="0.2"/>
    <row r="37" spans="1:6" x14ac:dyDescent="0.2"/>
    <row r="38" spans="1:6" x14ac:dyDescent="0.2"/>
    <row r="39" spans="1:6" x14ac:dyDescent="0.2"/>
    <row r="40" spans="1:6" x14ac:dyDescent="0.2"/>
    <row r="41" spans="1:6" x14ac:dyDescent="0.2"/>
    <row r="44" spans="1:6" x14ac:dyDescent="0.2"/>
    <row r="45" spans="1:6" x14ac:dyDescent="0.2"/>
  </sheetData>
  <sheetProtection algorithmName="SHA-512" hashValue="GHCRgQEWe3rMP/7ENA62TocDsMtSQ5tVYb+xpXEIZqPcEyIe3f0QbcCoZcvOwC3n0mCnLKTHnzAhl6kzCtJ/mA==" saltValue="/ulJ8knTX4nfnl6bGlOzZw==" spinCount="100000" sheet="1" formatCells="0" insertRows="0" deleteRows="0"/>
  <dataConsolidate/>
  <mergeCells count="10">
    <mergeCell ref="E15:F1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C11:C14</xm:sqref>
        </x14:dataValidation>
        <x14:dataValidation type="list" errorStyle="information" operator="greaterThan" allowBlank="1" showInputMessage="1" prompt="Provide specific $ value if possible" xr:uid="{00000000-0002-0000-0500-000003000000}">
          <x14:formula1>
            <xm:f>'Summary and sign-off'!$A$39:$A$44</xm:f>
          </x14:formula1>
          <xm:sqref>E11:E14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AB1DE7BB70F648ACF32685AA648227" ma:contentTypeVersion="4" ma:contentTypeDescription="Create a new document." ma:contentTypeScope="" ma:versionID="9147f7c30cae24df54a9c5f12eaf1cb0">
  <xsd:schema xmlns:xsd="http://www.w3.org/2001/XMLSchema" xmlns:xs="http://www.w3.org/2001/XMLSchema" xmlns:p="http://schemas.microsoft.com/office/2006/metadata/properties" xmlns:ns2="d22c58d5-f5c2-4079-b711-902d19922be7" targetNamespace="http://schemas.microsoft.com/office/2006/metadata/properties" ma:root="true" ma:fieldsID="2e959c08e8454649d4533d24669e3964" ns2:_="">
    <xsd:import namespace="d22c58d5-f5c2-4079-b711-902d19922be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2c58d5-f5c2-4079-b711-902d19922b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DFB880-41B4-44B5-9385-BE4EDCE5ED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2c58d5-f5c2-4079-b711-902d19922b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79D7F4-D0D7-4BCB-BBEA-E7C37A64913E}">
  <ds:schemaRefs>
    <ds:schemaRef ds:uri="d22c58d5-f5c2-4079-b711-902d19922be7"/>
    <ds:schemaRef ds:uri="http://purl.org/dc/dcmitype/"/>
    <ds:schemaRef ds:uri="http://purl.org/dc/elements/1.1/"/>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Libby Macdonald</cp:lastModifiedBy>
  <cp:revision/>
  <dcterms:created xsi:type="dcterms:W3CDTF">2010-10-17T20:59:02Z</dcterms:created>
  <dcterms:modified xsi:type="dcterms:W3CDTF">2025-08-14T04:24:54Z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0x010100D3AB1DE7BB70F648ACF32685AA648227</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MSIP_Label_defa4170-0d19-0005-0004-bc88714345d2_Enabled">
    <vt:lpwstr>true</vt:lpwstr>
  </property>
  <property fmtid="{D5CDD505-2E9C-101B-9397-08002B2CF9AE}" pid="12" name="MSIP_Label_defa4170-0d19-0005-0004-bc88714345d2_SetDate">
    <vt:lpwstr>2023-07-25T01:16:39Z</vt:lpwstr>
  </property>
  <property fmtid="{D5CDD505-2E9C-101B-9397-08002B2CF9AE}" pid="13" name="MSIP_Label_defa4170-0d19-0005-0004-bc88714345d2_Method">
    <vt:lpwstr>Standard</vt:lpwstr>
  </property>
  <property fmtid="{D5CDD505-2E9C-101B-9397-08002B2CF9AE}" pid="14" name="MSIP_Label_defa4170-0d19-0005-0004-bc88714345d2_Name">
    <vt:lpwstr>defa4170-0d19-0005-0004-bc88714345d2</vt:lpwstr>
  </property>
  <property fmtid="{D5CDD505-2E9C-101B-9397-08002B2CF9AE}" pid="15" name="MSIP_Label_defa4170-0d19-0005-0004-bc88714345d2_SiteId">
    <vt:lpwstr>08d6651a-13b6-4c3d-bbb5-d3673dd5ab7b</vt:lpwstr>
  </property>
  <property fmtid="{D5CDD505-2E9C-101B-9397-08002B2CF9AE}" pid="16" name="MSIP_Label_defa4170-0d19-0005-0004-bc88714345d2_ActionId">
    <vt:lpwstr>72138b68-57c5-40cd-bd99-1c62a9af86d6</vt:lpwstr>
  </property>
  <property fmtid="{D5CDD505-2E9C-101B-9397-08002B2CF9AE}" pid="17" name="MSIP_Label_defa4170-0d19-0005-0004-bc88714345d2_ContentBits">
    <vt:lpwstr>0</vt:lpwstr>
  </property>
</Properties>
</file>